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2555" yWindow="6045" windowWidth="19320" windowHeight="11640"/>
  </bookViews>
  <sheets>
    <sheet name="Introduction" sheetId="13" r:id="rId1"/>
    <sheet name="Step 1" sheetId="12" r:id="rId2"/>
    <sheet name="Step 2" sheetId="11" r:id="rId3"/>
    <sheet name="Step 3" sheetId="2" r:id="rId4"/>
    <sheet name="Step 4" sheetId="8" r:id="rId5"/>
    <sheet name="Summary" sheetId="7"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9" i="7"/>
  <c r="C21"/>
  <c r="C20"/>
  <c r="C18"/>
  <c r="C5"/>
  <c r="C3"/>
  <c r="B10" i="8"/>
  <c r="B12"/>
  <c r="E26" i="7"/>
  <c r="B8" i="8"/>
  <c r="E27" i="7"/>
  <c r="B14" i="8"/>
  <c r="B16"/>
  <c r="E25" i="7"/>
  <c r="B18" i="8"/>
  <c r="B20"/>
  <c r="P9" i="12"/>
  <c r="K9"/>
  <c r="P10"/>
  <c r="P11"/>
  <c r="M11"/>
  <c r="P12"/>
  <c r="C12"/>
  <c r="P13"/>
  <c r="O13"/>
  <c r="P14"/>
  <c r="P15"/>
  <c r="E41" i="11"/>
  <c r="B16" i="12"/>
  <c r="D16"/>
  <c r="F16"/>
  <c r="H16"/>
  <c r="J16"/>
  <c r="L16"/>
  <c r="N16"/>
  <c r="B23"/>
  <c r="D23"/>
  <c r="F23"/>
  <c r="H23"/>
  <c r="J23"/>
  <c r="L23"/>
  <c r="N23"/>
  <c r="B24"/>
  <c r="D24"/>
  <c r="F24"/>
  <c r="H24"/>
  <c r="J24"/>
  <c r="L24"/>
  <c r="N24"/>
  <c r="B25"/>
  <c r="D25"/>
  <c r="F25"/>
  <c r="H25"/>
  <c r="J25"/>
  <c r="L25"/>
  <c r="N25"/>
  <c r="B26"/>
  <c r="D26"/>
  <c r="F26"/>
  <c r="H26"/>
  <c r="J26"/>
  <c r="L26"/>
  <c r="N26"/>
  <c r="B27"/>
  <c r="D27"/>
  <c r="F27"/>
  <c r="H27"/>
  <c r="J27"/>
  <c r="L27"/>
  <c r="N27"/>
  <c r="B28"/>
  <c r="D28"/>
  <c r="F28"/>
  <c r="H28"/>
  <c r="J28"/>
  <c r="L28"/>
  <c r="N28"/>
  <c r="B29"/>
  <c r="D29"/>
  <c r="F29"/>
  <c r="H29"/>
  <c r="J29"/>
  <c r="L29"/>
  <c r="N29"/>
  <c r="P37"/>
  <c r="G37"/>
  <c r="K37"/>
  <c r="P38"/>
  <c r="P39"/>
  <c r="E39"/>
  <c r="P40"/>
  <c r="I40"/>
  <c r="P41"/>
  <c r="K41"/>
  <c r="P42"/>
  <c r="P43"/>
  <c r="B44"/>
  <c r="B58"/>
  <c r="B30"/>
  <c r="D44"/>
  <c r="D58"/>
  <c r="D30"/>
  <c r="F44"/>
  <c r="H44"/>
  <c r="J44"/>
  <c r="J58"/>
  <c r="J30"/>
  <c r="L44"/>
  <c r="N44"/>
  <c r="P51"/>
  <c r="O51"/>
  <c r="P52"/>
  <c r="E52"/>
  <c r="P53"/>
  <c r="K53"/>
  <c r="P54"/>
  <c r="E54"/>
  <c r="P55"/>
  <c r="K55"/>
  <c r="P56"/>
  <c r="K56"/>
  <c r="P57"/>
  <c r="O57"/>
  <c r="F58"/>
  <c r="H58"/>
  <c r="H30"/>
  <c r="L58"/>
  <c r="N58"/>
  <c r="E57"/>
  <c r="C55"/>
  <c r="K54"/>
  <c r="O52"/>
  <c r="G52"/>
  <c r="I42"/>
  <c r="E41"/>
  <c r="I38"/>
  <c r="M37"/>
  <c r="E37"/>
  <c r="M52"/>
  <c r="K15"/>
  <c r="K14"/>
  <c r="C14"/>
  <c r="K12"/>
  <c r="K11"/>
  <c r="K10"/>
  <c r="C10"/>
  <c r="M15"/>
  <c r="I14"/>
  <c r="I12"/>
  <c r="I10"/>
  <c r="G56"/>
  <c r="G54"/>
  <c r="G42"/>
  <c r="O42"/>
  <c r="M42"/>
  <c r="E42"/>
  <c r="C42"/>
  <c r="O40"/>
  <c r="G38"/>
  <c r="O38"/>
  <c r="M38"/>
  <c r="E38"/>
  <c r="C38"/>
  <c r="O15"/>
  <c r="O11"/>
  <c r="O55"/>
  <c r="G55"/>
  <c r="M55"/>
  <c r="G43"/>
  <c r="I43"/>
  <c r="K42"/>
  <c r="I41"/>
  <c r="G39"/>
  <c r="I39"/>
  <c r="K38"/>
  <c r="I37"/>
  <c r="C37"/>
  <c r="E14"/>
  <c r="O14"/>
  <c r="G14"/>
  <c r="M14"/>
  <c r="G12"/>
  <c r="M12"/>
  <c r="E10"/>
  <c r="O10"/>
  <c r="G10"/>
  <c r="M10"/>
  <c r="L30"/>
  <c r="P25"/>
  <c r="I25"/>
  <c r="P27"/>
  <c r="M9"/>
  <c r="M13"/>
  <c r="K13"/>
  <c r="P16"/>
  <c r="E53"/>
  <c r="M41"/>
  <c r="O12"/>
  <c r="O37"/>
  <c r="O41"/>
  <c r="O9"/>
  <c r="P24"/>
  <c r="M53"/>
  <c r="G53"/>
  <c r="K57"/>
  <c r="E12"/>
  <c r="C41"/>
  <c r="G41"/>
  <c r="E55"/>
  <c r="I15"/>
  <c r="E40"/>
  <c r="I52"/>
  <c r="P26"/>
  <c r="C26"/>
  <c r="G51"/>
  <c r="O53"/>
  <c r="I51"/>
  <c r="G27"/>
  <c r="O27"/>
  <c r="K27"/>
  <c r="E27"/>
  <c r="M16"/>
  <c r="I53"/>
  <c r="I55"/>
  <c r="C52"/>
  <c r="K52"/>
  <c r="C53"/>
  <c r="P29"/>
  <c r="E29"/>
  <c r="M29"/>
  <c r="G29"/>
  <c r="I29"/>
  <c r="G16"/>
  <c r="O16"/>
  <c r="M56"/>
  <c r="E43"/>
  <c r="M57"/>
  <c r="C57"/>
  <c r="I57"/>
  <c r="G57"/>
  <c r="N30"/>
  <c r="F30"/>
  <c r="K39"/>
  <c r="P44"/>
  <c r="M39"/>
  <c r="O39"/>
  <c r="C39"/>
  <c r="C29"/>
  <c r="M26"/>
  <c r="O25"/>
  <c r="K25"/>
  <c r="G25"/>
  <c r="I16"/>
  <c r="E16"/>
  <c r="C15"/>
  <c r="E15"/>
  <c r="G15"/>
  <c r="C13"/>
  <c r="I13"/>
  <c r="E13"/>
  <c r="G13"/>
  <c r="C11"/>
  <c r="I11"/>
  <c r="E11"/>
  <c r="G11"/>
  <c r="C9"/>
  <c r="I9"/>
  <c r="E9"/>
  <c r="G9"/>
  <c r="E24" i="7"/>
  <c r="G24" i="12"/>
  <c r="C7" i="7"/>
  <c r="E56" i="12"/>
  <c r="C56"/>
  <c r="I56"/>
  <c r="O56"/>
  <c r="P28"/>
  <c r="I54"/>
  <c r="C54"/>
  <c r="M54"/>
  <c r="O54"/>
  <c r="E51"/>
  <c r="P58"/>
  <c r="K51"/>
  <c r="C51"/>
  <c r="M51"/>
  <c r="P23"/>
  <c r="G23"/>
  <c r="K43"/>
  <c r="M43"/>
  <c r="O43"/>
  <c r="C43"/>
  <c r="G40"/>
  <c r="M40"/>
  <c r="C40"/>
  <c r="K40"/>
  <c r="C24"/>
  <c r="K24"/>
  <c r="M24"/>
  <c r="O24"/>
  <c r="G26"/>
  <c r="I26"/>
  <c r="E24"/>
  <c r="K29"/>
  <c r="E26"/>
  <c r="I24"/>
  <c r="O29"/>
  <c r="K26"/>
  <c r="E25"/>
  <c r="M25"/>
  <c r="C25"/>
  <c r="B8" i="11"/>
  <c r="K16" i="12"/>
  <c r="C16"/>
  <c r="M27"/>
  <c r="C27"/>
  <c r="I27"/>
  <c r="O26"/>
  <c r="E23"/>
  <c r="M23"/>
  <c r="C23"/>
  <c r="K23"/>
  <c r="I23"/>
  <c r="M58"/>
  <c r="G58"/>
  <c r="C9" i="7"/>
  <c r="K58" i="12"/>
  <c r="E58"/>
  <c r="I58"/>
  <c r="C58"/>
  <c r="C28"/>
  <c r="E28"/>
  <c r="M28"/>
  <c r="O28"/>
  <c r="K28"/>
  <c r="I28"/>
  <c r="G28"/>
  <c r="O23"/>
  <c r="I44"/>
  <c r="P30"/>
  <c r="J63"/>
  <c r="C12" i="7"/>
  <c r="C10"/>
  <c r="E44" i="12"/>
  <c r="M44"/>
  <c r="K44"/>
  <c r="C44"/>
  <c r="G44"/>
  <c r="O44"/>
  <c r="O58"/>
  <c r="O30"/>
  <c r="E34" i="11"/>
  <c r="E35"/>
  <c r="E40"/>
  <c r="G8"/>
  <c r="C14" i="7"/>
  <c r="I9" i="11"/>
  <c r="G30" i="12"/>
  <c r="C8" i="7"/>
  <c r="I30" i="12"/>
  <c r="E30"/>
  <c r="M30"/>
  <c r="C30"/>
  <c r="K30"/>
  <c r="C4" i="7"/>
  <c r="J64" i="12"/>
  <c r="C11" i="7"/>
  <c r="B19" i="11"/>
  <c r="H19"/>
  <c r="D18"/>
  <c r="B20"/>
  <c r="D21"/>
  <c r="L20"/>
  <c r="H17"/>
  <c r="B21"/>
  <c r="J17"/>
  <c r="N17"/>
  <c r="H21"/>
  <c r="F19"/>
  <c r="B22"/>
  <c r="N21"/>
  <c r="J19"/>
  <c r="J22"/>
  <c r="D19"/>
  <c r="F20"/>
  <c r="L17"/>
  <c r="B17"/>
  <c r="J18"/>
  <c r="H20"/>
  <c r="N20"/>
  <c r="D16"/>
  <c r="B16"/>
  <c r="D17"/>
  <c r="N22"/>
  <c r="D20"/>
  <c r="J16"/>
  <c r="L16"/>
  <c r="B18"/>
  <c r="L22"/>
  <c r="H16"/>
  <c r="F22"/>
  <c r="L21"/>
  <c r="F16"/>
  <c r="L19"/>
  <c r="D22"/>
  <c r="N18"/>
  <c r="F18"/>
  <c r="N16"/>
  <c r="N19"/>
  <c r="F21"/>
  <c r="F17"/>
  <c r="L18"/>
  <c r="H18"/>
  <c r="J21"/>
  <c r="H22"/>
  <c r="J20"/>
  <c r="F23"/>
  <c r="D23"/>
  <c r="P17"/>
  <c r="M17"/>
  <c r="P21"/>
  <c r="M21"/>
  <c r="G21"/>
  <c r="P18"/>
  <c r="K18"/>
  <c r="I17"/>
  <c r="I18"/>
  <c r="P19"/>
  <c r="M19"/>
  <c r="L23"/>
  <c r="P20"/>
  <c r="E20"/>
  <c r="I19"/>
  <c r="J23"/>
  <c r="N23"/>
  <c r="H23"/>
  <c r="B23"/>
  <c r="P16"/>
  <c r="E16"/>
  <c r="P22"/>
  <c r="M22"/>
  <c r="K17"/>
  <c r="O19"/>
  <c r="O20"/>
  <c r="M18"/>
  <c r="M20"/>
  <c r="G20"/>
  <c r="E18"/>
  <c r="I21"/>
  <c r="C18"/>
  <c r="O18"/>
  <c r="C21"/>
  <c r="C17"/>
  <c r="G17"/>
  <c r="O16"/>
  <c r="B18" i="2"/>
  <c r="N18"/>
  <c r="L18"/>
  <c r="O22" i="11"/>
  <c r="F18" i="2"/>
  <c r="I22" i="11"/>
  <c r="C19"/>
  <c r="C22"/>
  <c r="H18" i="2"/>
  <c r="K20" i="11"/>
  <c r="O17"/>
  <c r="I20"/>
  <c r="G22"/>
  <c r="K19"/>
  <c r="K21"/>
  <c r="G19"/>
  <c r="D18" i="2"/>
  <c r="G16" i="11"/>
  <c r="K16"/>
  <c r="E21"/>
  <c r="E19"/>
  <c r="I16"/>
  <c r="J18" i="2"/>
  <c r="O21" i="11"/>
  <c r="E17"/>
  <c r="E22"/>
  <c r="C20"/>
  <c r="K22"/>
  <c r="G18"/>
  <c r="C16"/>
  <c r="P23"/>
  <c r="O23"/>
  <c r="E42"/>
  <c r="E43"/>
  <c r="C16" i="7"/>
  <c r="M16" i="11"/>
  <c r="E23"/>
  <c r="F19" i="2"/>
  <c r="N19"/>
  <c r="C15" i="7"/>
  <c r="P18" i="2"/>
  <c r="G18"/>
  <c r="K23" i="11"/>
  <c r="D19" i="2"/>
  <c r="I23" i="11"/>
  <c r="M23"/>
  <c r="C23"/>
  <c r="J19" i="2"/>
  <c r="K18"/>
  <c r="H19"/>
  <c r="I18"/>
  <c r="G23" i="11"/>
  <c r="L19" i="2"/>
  <c r="M18"/>
  <c r="B19"/>
  <c r="C18"/>
  <c r="E18"/>
  <c r="O18"/>
  <c r="B20"/>
  <c r="D20"/>
  <c r="H20"/>
  <c r="N20"/>
  <c r="P19"/>
  <c r="E19"/>
  <c r="E20"/>
  <c r="L20"/>
  <c r="J20"/>
  <c r="F20"/>
  <c r="M19"/>
  <c r="M20"/>
  <c r="I19"/>
  <c r="I20"/>
  <c r="K19"/>
  <c r="K20"/>
  <c r="O19"/>
  <c r="O20"/>
  <c r="C19"/>
  <c r="C20"/>
  <c r="G19"/>
  <c r="G20"/>
  <c r="P20"/>
  <c r="C22" i="7"/>
  <c r="B25" i="8"/>
  <c r="B26"/>
  <c r="B27"/>
  <c r="C24" i="7"/>
  <c r="C25"/>
  <c r="B28" i="8"/>
  <c r="B29"/>
  <c r="C27" i="7"/>
  <c r="C26"/>
</calcChain>
</file>

<file path=xl/sharedStrings.xml><?xml version="1.0" encoding="utf-8"?>
<sst xmlns="http://schemas.openxmlformats.org/spreadsheetml/2006/main" count="233" uniqueCount="137">
  <si>
    <t>Asian #</t>
  </si>
  <si>
    <t>Asian %</t>
  </si>
  <si>
    <t>White #</t>
  </si>
  <si>
    <t>White %</t>
  </si>
  <si>
    <t>2 or more #</t>
  </si>
  <si>
    <t>2 or more %</t>
  </si>
  <si>
    <t>Total</t>
  </si>
  <si>
    <t>Step 1</t>
  </si>
  <si>
    <t>Step 2</t>
  </si>
  <si>
    <t>-Current Enrollment</t>
  </si>
  <si>
    <t>Space Available</t>
  </si>
  <si>
    <t>Projected Space Available</t>
  </si>
  <si>
    <t>K</t>
  </si>
  <si>
    <t>Black</t>
  </si>
  <si>
    <t>White</t>
  </si>
  <si>
    <t>Number of last year's prospects</t>
  </si>
  <si>
    <t>Number of last year's inquiries</t>
  </si>
  <si>
    <t>Number of applications received last year</t>
  </si>
  <si>
    <t>Number of last year's admits</t>
  </si>
  <si>
    <t>Number of last year's enrollees</t>
  </si>
  <si>
    <t>Student Marketing Calculations</t>
  </si>
  <si>
    <t>Number of applicants needed</t>
  </si>
  <si>
    <t>Number of inquiries needed</t>
  </si>
  <si>
    <t>School enrollment--2 years ago</t>
  </si>
  <si>
    <t>School enrollment--last year</t>
  </si>
  <si>
    <t>School enrollment--current year</t>
  </si>
  <si>
    <t>School enrollment--3 years ago</t>
  </si>
  <si>
    <t>School enrollment--4 years ago</t>
  </si>
  <si>
    <t>+Exiting 6th Grade Enrollment</t>
  </si>
  <si>
    <t>Current Total Enrollment</t>
  </si>
  <si>
    <t xml:space="preserve"> </t>
  </si>
  <si>
    <t>Step 1:  Current School Enrollment</t>
  </si>
  <si>
    <t>% Zoned Enrollment in Magnet Program</t>
  </si>
  <si>
    <t>% Non-Zoned Enrollment in Magnet Program</t>
  </si>
  <si>
    <t>Magnet program design</t>
  </si>
  <si>
    <t>School Name:</t>
  </si>
  <si>
    <t>American Indian</t>
  </si>
  <si>
    <t>Asian</t>
  </si>
  <si>
    <t>Hispanic</t>
  </si>
  <si>
    <t>Native Hawaiian</t>
  </si>
  <si>
    <t>2 or more</t>
  </si>
  <si>
    <t>American Indian/American Native #</t>
  </si>
  <si>
    <t>American Indian/American Native %</t>
  </si>
  <si>
    <t>Black/African American #</t>
  </si>
  <si>
    <t>Black/African American %</t>
  </si>
  <si>
    <t>Hispanic/Latino #</t>
  </si>
  <si>
    <t>Hispanic/Latino %</t>
  </si>
  <si>
    <t>Native Hawaiian/Pacific Islander #</t>
  </si>
  <si>
    <t>Native Hawaiian/Pacific Islander %</t>
  </si>
  <si>
    <t>Enrollment Funnel Rates</t>
  </si>
  <si>
    <t>hide</t>
  </si>
  <si>
    <t>Projected Space Available Next Year</t>
  </si>
  <si>
    <t>Summary</t>
  </si>
  <si>
    <t>Racially isolated group</t>
  </si>
  <si>
    <t>Targeted racial group</t>
  </si>
  <si>
    <t>Student Recruitment Calculator</t>
  </si>
  <si>
    <t>The tool will calculate the percentage of MSAP students who are zoned and the percentage who are non-zoned.</t>
  </si>
  <si>
    <t>Step 2:  Projected School Enrollment</t>
  </si>
  <si>
    <t xml:space="preserve">Step 2. This section automatically calculates the projected spaces available by adding the exiting students to the current available spaces, then subtracting projected kindergarten enrollment. </t>
  </si>
  <si>
    <t>-Projected Kindergarten Enrollment</t>
  </si>
  <si>
    <t>Step 3:  Desired Student Enrollment</t>
  </si>
  <si>
    <t>Step 4:  Student Recruitment Funnel</t>
  </si>
  <si>
    <t>Enrollment goal of targeted racial group</t>
  </si>
  <si>
    <t>Current school enrollment</t>
  </si>
  <si>
    <t>School name</t>
  </si>
  <si>
    <t>% Non-zoned enrollment</t>
  </si>
  <si>
    <t>% Zoned enrollment</t>
  </si>
  <si>
    <t>Number of admits needed</t>
  </si>
  <si>
    <t>Number of prospects needed</t>
  </si>
  <si>
    <t>This section calculates the school's enrollment growth rate. Enter the total school enrollment for the previous four years.  The enrollment for the current school year will automatically populate the cell based on data entered in Step 1.</t>
  </si>
  <si>
    <t>%</t>
  </si>
  <si>
    <t>School's 
Growth Rate</t>
  </si>
  <si>
    <t>Current Enrollment</t>
  </si>
  <si>
    <t>Projected Enrollment</t>
  </si>
  <si>
    <t>Minority Group Isolation Objective</t>
  </si>
  <si>
    <t>Enrollment growth rate (%)</t>
  </si>
  <si>
    <t>Student Recruitment Funnel</t>
  </si>
  <si>
    <t>Yield rate</t>
  </si>
  <si>
    <t>Response rate</t>
  </si>
  <si>
    <t xml:space="preserve">Conversion rate </t>
  </si>
  <si>
    <t>Acceptance rate</t>
  </si>
  <si>
    <t>Current Total MSAP Project Enrollment</t>
  </si>
  <si>
    <t>Current MSAP Project Zoned Enrollment</t>
  </si>
  <si>
    <t>Current MSAP Project Non-Zoned Enrollment</t>
  </si>
  <si>
    <t>Desired enrollment to meet minority group isolation objective</t>
  </si>
  <si>
    <t xml:space="preserve">Projected enrollment based on growth rate and cohort survival </t>
  </si>
  <si>
    <t>This section calculates the projected enrollment for the upcoming school year by grade and racial/ethnic group. The projected enrollment for each grade is automatically calculated by multiplying the number of students currently enrolled in that grade by the enrollment growth rate.  The projected kindergarten enrollment is automatically calculated by multiplying the current year's kindergarten enrollment by the enrollment growth rate.</t>
  </si>
  <si>
    <t>Racially Isolated Group:</t>
  </si>
  <si>
    <t>Targeted Racial Group:</t>
  </si>
  <si>
    <t>Current MSAP project enrollment</t>
  </si>
  <si>
    <t>Current MSAP project non-zoned enrollment</t>
  </si>
  <si>
    <t>Current MSAP project zoned enrollment</t>
  </si>
  <si>
    <t xml:space="preserve">Projected Enrollment Based on Growth Rate and Cohort Survival </t>
  </si>
  <si>
    <t>Growth Rate</t>
  </si>
  <si>
    <t xml:space="preserve">STEM Magnet School </t>
  </si>
  <si>
    <t>Enter the number of students enrolled in the MSAP school by grade and racial/ethnic group for the current school year. The numbers should represent schoolwide enrollment. The tool will calculate the percentages and totals.</t>
  </si>
  <si>
    <t>Enter the number of students enrolled in the school's MSAP project by grade and racial/ethnic group for the current school year. The tool will calculate the percentages and totals.</t>
  </si>
  <si>
    <t>Enter the number of students enrolled in the school's MSAP project who live in the school’s zone by grade and racial/ethnic group. The tool will calculate the percentages and totals.</t>
  </si>
  <si>
    <t>Enter the number of students enrolled in the school's MSAP project who live outside the school’s zone by grade and racial/ethnic group. The tool will calculate the percentages and totals.</t>
  </si>
  <si>
    <t>School's Building Capacity</t>
  </si>
  <si>
    <t>Step 1. This section automatically calculates the current number of spaces available by subtracting the current enrollment from the school's building capacity. Enter the school's building capacity.</t>
  </si>
  <si>
    <t>Decrease to Racially Isolated Group:</t>
  </si>
  <si>
    <t>Targeted Group Percentage Increase Necessary to Achieve Racially Isolated Group Percentage:</t>
  </si>
  <si>
    <t>Enter the number of prospects marketed to and inquiries received last year. The tool will automatically calculate the response rate.
Enter the number of applications received last year. The tool will automatically populate the number of inquiries, then calculate the response rate. 
Enter the number of students admitted last year. The tool will automatically populate the number of applications, then calculate the conversion rate.
Enter the number of students who enrolled last year. The tool will automatically populate the number of admits, then calculate the yield rate.</t>
  </si>
  <si>
    <t>Projected school enrollment for next year</t>
  </si>
  <si>
    <t>Projected space available school for next year (number of students)</t>
  </si>
  <si>
    <t>Increase in targeted group percentage necessary to achieve minority group isolation objective based on projections</t>
  </si>
  <si>
    <t>Number of students in targeted group that must enroll based on projections</t>
  </si>
  <si>
    <t>Decrease to racially isolated group to meet minority group isolation objective</t>
  </si>
  <si>
    <r>
      <rPr>
        <b/>
        <sz val="12"/>
        <rFont val="Cambria"/>
        <family val="1"/>
      </rPr>
      <t xml:space="preserve">Step 1 - Current School Enrollment.  </t>
    </r>
    <r>
      <rPr>
        <sz val="12"/>
        <rFont val="Cambria"/>
        <family val="1"/>
      </rPr>
      <t xml:space="preserve">This step requires you to enter school enrollment data. </t>
    </r>
  </si>
  <si>
    <r>
      <t xml:space="preserve">Step 2 - Projected School Enrollment. </t>
    </r>
    <r>
      <rPr>
        <sz val="12"/>
        <rFont val="Cambria"/>
        <family val="1"/>
      </rPr>
      <t xml:space="preserve">This step calculates projected enrollment for the upcoming school year based on current and historic enrollment data. </t>
    </r>
  </si>
  <si>
    <r>
      <t xml:space="preserve">Step 3 – Desired Student Enrollment. </t>
    </r>
    <r>
      <rPr>
        <sz val="12"/>
        <rFont val="Cambria"/>
        <family val="1"/>
      </rPr>
      <t>This step calculates student enrollment targets.</t>
    </r>
  </si>
  <si>
    <r>
      <t xml:space="preserve">Step 4 – Student Recruitment Funnel. </t>
    </r>
    <r>
      <rPr>
        <sz val="12"/>
        <rFont val="Cambria"/>
        <family val="1"/>
        <scheme val="major"/>
      </rPr>
      <t>T</t>
    </r>
    <r>
      <rPr>
        <sz val="12"/>
        <rFont val="Cambria"/>
        <family val="1"/>
      </rPr>
      <t>his step calculates the rates and numbers of students you must attract at each phase of the recruitment funnel (i.e., prospects, inquiries, applicants, admits, enrollees).</t>
    </r>
  </si>
  <si>
    <r>
      <t xml:space="preserve">Step 5 – Summary. </t>
    </r>
    <r>
      <rPr>
        <sz val="12"/>
        <rFont val="Cambria"/>
        <family val="1"/>
      </rPr>
      <t>This sheet provides a one-page summary of the data produced in steps 1-4.</t>
    </r>
  </si>
  <si>
    <r>
      <t xml:space="preserve">Admits:  </t>
    </r>
    <r>
      <rPr>
        <sz val="12"/>
        <rFont val="Cambria"/>
        <family val="1"/>
        <scheme val="major"/>
      </rPr>
      <t>This is the number of students that the school accepts for enrollment; this number may also include any new students who were not required to apply (e.g., neighborhood students).</t>
    </r>
  </si>
  <si>
    <r>
      <rPr>
        <b/>
        <sz val="12"/>
        <rFont val="Cambria"/>
        <family val="1"/>
        <scheme val="major"/>
      </rPr>
      <t xml:space="preserve">Applicants: </t>
    </r>
    <r>
      <rPr>
        <sz val="12"/>
        <rFont val="Cambria"/>
        <family val="1"/>
        <scheme val="major"/>
      </rPr>
      <t>The number of students who apply to the school.</t>
    </r>
  </si>
  <si>
    <r>
      <rPr>
        <b/>
        <sz val="12"/>
        <rFont val="Cambria"/>
        <family val="1"/>
        <scheme val="major"/>
      </rPr>
      <t>Capacity of the school building:</t>
    </r>
    <r>
      <rPr>
        <sz val="12"/>
        <rFont val="Cambria"/>
        <family val="1"/>
        <scheme val="major"/>
      </rPr>
      <t xml:space="preserve"> The maximum number of students the building can hold.</t>
    </r>
  </si>
  <si>
    <r>
      <rPr>
        <b/>
        <sz val="12"/>
        <rFont val="Cambria"/>
        <family val="1"/>
        <scheme val="major"/>
      </rPr>
      <t xml:space="preserve">Magnet program enrollment: </t>
    </r>
    <r>
      <rPr>
        <sz val="12"/>
        <rFont val="Cambria"/>
        <family val="1"/>
        <scheme val="major"/>
      </rPr>
      <t>The number of students within the school enrolled in the magnet program. For partial programs, this will be a smaller number than the current school enrollment; for whole programs, it will be the same.</t>
    </r>
  </si>
  <si>
    <r>
      <rPr>
        <b/>
        <sz val="12"/>
        <rFont val="Cambria"/>
        <family val="1"/>
        <scheme val="major"/>
      </rPr>
      <t xml:space="preserve">Non-zoned enrollment: </t>
    </r>
    <r>
      <rPr>
        <sz val="12"/>
        <rFont val="Cambria"/>
        <family val="1"/>
        <scheme val="major"/>
      </rPr>
      <t>The number of students who come from outside of the school’s zone. For open choice districts, this will be the entire school population.</t>
    </r>
  </si>
  <si>
    <r>
      <rPr>
        <b/>
        <sz val="12"/>
        <rFont val="Cambria"/>
        <family val="1"/>
        <scheme val="major"/>
      </rPr>
      <t xml:space="preserve">Prospects: </t>
    </r>
    <r>
      <rPr>
        <sz val="12"/>
        <rFont val="Cambria"/>
        <family val="1"/>
        <scheme val="major"/>
      </rPr>
      <t xml:space="preserve">The number of prospective students in each targeted group to whom you can market your school. </t>
    </r>
  </si>
  <si>
    <r>
      <rPr>
        <b/>
        <sz val="12"/>
        <rFont val="Cambria"/>
        <family val="1"/>
      </rPr>
      <t xml:space="preserve">Zoned enrollment: </t>
    </r>
    <r>
      <rPr>
        <sz val="12"/>
        <rFont val="Cambria"/>
        <family val="1"/>
      </rPr>
      <t>The number of students who live in the school’s zone as defined by the district.</t>
    </r>
    <r>
      <rPr>
        <b/>
        <u/>
        <sz val="12"/>
        <rFont val="Cambria"/>
        <family val="1"/>
      </rPr>
      <t xml:space="preserve">
</t>
    </r>
  </si>
  <si>
    <t xml:space="preserve">This tool helps with estimating the number of students needed to meet your minority group isolation objectives. It calculates the current, projected, and desired school enrollment by race/ethnicity and zoned/non-zoned students. Complete the following steps to generate student recruitment targets. </t>
  </si>
  <si>
    <t>The tool will automatically populate the number of targeted students from row 20 (the difference between projected and desired enrollment for the school's targeted group) in Step 3.
Based on the targeted students needed and last year's rates, the tool will calculate the number of admits, applicants, inquiries, and prospects the school must attract to enroll the desired number of targeted students.</t>
  </si>
  <si>
    <r>
      <t xml:space="preserve">Limitations
</t>
    </r>
    <r>
      <rPr>
        <sz val="12"/>
        <rFont val="Cambria"/>
        <family val="1"/>
      </rPr>
      <t xml:space="preserve">The Student Recruitment Calculator provides an estimate of the MSAP school’s projected and desired enrollment for the next year based on the school's growth rate for the last five years. This calculator has been created in Microsoft Excel because this spreadsheet software is commonly used in education.  
Limitations of the tool include: (1) calculations will not include contextual factors that may affect the school's future enrollment; (2) only one targeted group and one racially isolated group can be calculated at a time in Step 3 to determine student recruitment targets; (3) the tool can only calculate decreases for two racially isolated groups (i.e., Blacks and Hispanics); and (4) calculations produce numbers and percentages to increase targeted students but not decrease them. 
An underlying assumption of the tool is that the MSAP school has not reached its building capacity and has space to increase next year’s student enrollment.
Step 3 of the tool has been developed so the user can examine how numbers and percentages of the racially isolated group change when the enrollment percentage changes for a targeted student group. Because many MSAP schools have high percentages of a single minority group, a large number of students in the targeted group must enroll to achieve the required decrease in the racially isolated group.  
</t>
    </r>
  </si>
  <si>
    <t>The section below will calculate the enrollment of each racial/ethnic group necessary to meet the school's minority group isolation objective for the upcoming year, based on the projected enrollment. The final row shows the difference between the projected and desired enrollments, so the school knows how many targeted students it must enroll.</t>
  </si>
  <si>
    <t>Difference between projected and desired enrollments</t>
  </si>
  <si>
    <t>School building capacity</t>
  </si>
  <si>
    <r>
      <rPr>
        <b/>
        <sz val="12"/>
        <rFont val="Cambria"/>
        <family val="1"/>
        <scheme val="major"/>
      </rPr>
      <t>Inquiries:</t>
    </r>
    <r>
      <rPr>
        <sz val="12"/>
        <rFont val="Cambria"/>
        <family val="1"/>
        <scheme val="major"/>
      </rPr>
      <t xml:space="preserve"> The number of inquiries the school receives (through e-mails, phone calls, and school visits).</t>
    </r>
  </si>
  <si>
    <t xml:space="preserve">Click on cell F6  to select the school's racially isolated group and on cell F10 to select the school's targeted racial group from the dropdown menus. To determine the percent decrease necessary to meet next year's minority group isolation objective, enter the desired decrease to the racially isolated group and then enter a percentage increase to the targeted group. Next, look at the section below to see if you have achieved the appropriate decreases in Black or Hispanic enrollment to meet your minority group isolation objective. If the percent enrollment of the racially isolated group is not what it should be, enter a larger percentage for targeted group percentage; keep doing this until the desired goal is reached in the section below. </t>
  </si>
  <si>
    <r>
      <rPr>
        <b/>
        <u/>
        <sz val="12"/>
        <rFont val="Cambria"/>
        <family val="1"/>
        <scheme val="major"/>
      </rPr>
      <t>Definitions</t>
    </r>
    <r>
      <rPr>
        <b/>
        <sz val="12"/>
        <rFont val="Cambria"/>
        <family val="1"/>
        <scheme val="major"/>
      </rPr>
      <t xml:space="preserve">
Acceptance rate: </t>
    </r>
    <r>
      <rPr>
        <sz val="12"/>
        <rFont val="Cambria"/>
        <family val="1"/>
        <scheme val="major"/>
      </rPr>
      <t>This is the admit-to-application ratio. It measures the percentage of students who apply and who are accepted into the school. For MSAP schools that are undersubscribed, this rate may be 100 percent; schools that are oversubscribed will have a lower percentage.</t>
    </r>
  </si>
  <si>
    <r>
      <rPr>
        <b/>
        <sz val="12"/>
        <rFont val="Cambria"/>
        <family val="1"/>
        <scheme val="major"/>
      </rPr>
      <t xml:space="preserve">Yield rate: </t>
    </r>
    <r>
      <rPr>
        <sz val="12"/>
        <rFont val="Cambria"/>
        <family val="1"/>
        <scheme val="major"/>
      </rPr>
      <t>This is the enrollee-to-acceptance ratio. It measures the percentage of students accepted who actually enroll in the school.</t>
    </r>
  </si>
  <si>
    <r>
      <rPr>
        <b/>
        <sz val="12"/>
        <rFont val="Cambria"/>
        <family val="1"/>
        <scheme val="major"/>
      </rPr>
      <t xml:space="preserve">Conversion rate: </t>
    </r>
    <r>
      <rPr>
        <sz val="12"/>
        <rFont val="Cambria"/>
        <family val="1"/>
        <scheme val="major"/>
      </rPr>
      <t>This is the applicant-to-inquiry ratio. It measures the percentage of inquiries that are actually converted into applications.</t>
    </r>
  </si>
  <si>
    <r>
      <rPr>
        <b/>
        <sz val="12"/>
        <rFont val="Cambria"/>
        <family val="1"/>
        <scheme val="major"/>
      </rPr>
      <t xml:space="preserve">Response rate: </t>
    </r>
    <r>
      <rPr>
        <sz val="12"/>
        <rFont val="Cambria"/>
        <family val="1"/>
        <scheme val="major"/>
      </rPr>
      <t>This is the inquiry-to-prospect ratio. It measures the success of your initial marketing—the percentage of prospects who respond to your call to action and make an inquiry.</t>
    </r>
  </si>
  <si>
    <t>Response rate of inquiries to prospects</t>
  </si>
  <si>
    <t>Conversion rate of applications to inquiries</t>
  </si>
  <si>
    <t>Acceptance rate of admits to applicants</t>
  </si>
  <si>
    <t>Yield rate of enrollees to admits</t>
  </si>
</sst>
</file>

<file path=xl/styles.xml><?xml version="1.0" encoding="utf-8"?>
<styleSheet xmlns="http://schemas.openxmlformats.org/spreadsheetml/2006/main">
  <numFmts count="3">
    <numFmt numFmtId="164" formatCode="0.0"/>
    <numFmt numFmtId="165" formatCode="0.00000"/>
    <numFmt numFmtId="166" formatCode="0.0%"/>
  </numFmts>
  <fonts count="31">
    <font>
      <sz val="10"/>
      <name val="Arial"/>
    </font>
    <font>
      <sz val="8"/>
      <name val="Arial"/>
      <family val="2"/>
    </font>
    <font>
      <b/>
      <sz val="10"/>
      <name val="Arial"/>
      <family val="2"/>
    </font>
    <font>
      <sz val="10"/>
      <name val="Arial"/>
      <family val="2"/>
    </font>
    <font>
      <b/>
      <sz val="12"/>
      <name val="Arial"/>
      <family val="2"/>
    </font>
    <font>
      <b/>
      <sz val="20"/>
      <name val="Arial"/>
      <family val="2"/>
    </font>
    <font>
      <sz val="12"/>
      <name val="Arial"/>
      <family val="2"/>
    </font>
    <font>
      <u/>
      <sz val="12"/>
      <name val="Arial"/>
      <family val="2"/>
    </font>
    <font>
      <i/>
      <sz val="12"/>
      <name val="Arial"/>
      <family val="2"/>
    </font>
    <font>
      <b/>
      <sz val="12"/>
      <color rgb="FF000000"/>
      <name val="Calibri"/>
      <family val="2"/>
    </font>
    <font>
      <sz val="12"/>
      <color rgb="FF000000"/>
      <name val="Calibri"/>
      <family val="2"/>
    </font>
    <font>
      <b/>
      <sz val="12"/>
      <color rgb="FFFF0000"/>
      <name val="Calibri"/>
      <family val="2"/>
    </font>
    <font>
      <b/>
      <i/>
      <sz val="12"/>
      <color rgb="FF0070C0"/>
      <name val="Calibri"/>
      <family val="2"/>
    </font>
    <font>
      <b/>
      <i/>
      <sz val="12"/>
      <color rgb="FFFF0000"/>
      <name val="Calibri"/>
      <family val="2"/>
    </font>
    <font>
      <sz val="12"/>
      <name val="Cambria"/>
      <family val="1"/>
      <scheme val="major"/>
    </font>
    <font>
      <b/>
      <sz val="12"/>
      <name val="Cambria"/>
      <family val="1"/>
      <scheme val="major"/>
    </font>
    <font>
      <b/>
      <u/>
      <sz val="12"/>
      <name val="Cambria"/>
      <family val="1"/>
      <scheme val="major"/>
    </font>
    <font>
      <i/>
      <sz val="12"/>
      <name val="Cambria"/>
      <family val="1"/>
      <scheme val="major"/>
    </font>
    <font>
      <i/>
      <sz val="12"/>
      <color rgb="FF000000"/>
      <name val="Cambria"/>
      <family val="1"/>
      <scheme val="major"/>
    </font>
    <font>
      <sz val="10"/>
      <name val="Cambria"/>
      <family val="1"/>
      <scheme val="major"/>
    </font>
    <font>
      <b/>
      <sz val="10"/>
      <name val="Cambria"/>
      <family val="1"/>
      <scheme val="major"/>
    </font>
    <font>
      <b/>
      <sz val="20"/>
      <name val="Cambria"/>
      <family val="1"/>
      <scheme val="major"/>
    </font>
    <font>
      <b/>
      <sz val="12"/>
      <color rgb="FF000000"/>
      <name val="Arial"/>
      <family val="2"/>
    </font>
    <font>
      <sz val="12"/>
      <color rgb="FF000000"/>
      <name val="Arial"/>
      <family val="2"/>
    </font>
    <font>
      <b/>
      <i/>
      <sz val="12"/>
      <color rgb="FF0070C0"/>
      <name val="Arial"/>
      <family val="2"/>
    </font>
    <font>
      <b/>
      <i/>
      <sz val="12"/>
      <color rgb="FFFF0000"/>
      <name val="Arial"/>
      <family val="2"/>
    </font>
    <font>
      <b/>
      <sz val="12"/>
      <name val="Cambria"/>
      <family val="1"/>
    </font>
    <font>
      <sz val="12"/>
      <name val="Cambria"/>
      <family val="1"/>
    </font>
    <font>
      <b/>
      <u/>
      <sz val="12"/>
      <name val="Cambria"/>
      <family val="1"/>
    </font>
    <font>
      <b/>
      <sz val="14"/>
      <name val="Arial"/>
      <family val="2"/>
    </font>
    <font>
      <sz val="14"/>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style="thin">
        <color auto="1"/>
      </top>
      <bottom/>
      <diagonal/>
    </border>
  </borders>
  <cellStyleXfs count="1">
    <xf numFmtId="0" fontId="0" fillId="0" borderId="0"/>
  </cellStyleXfs>
  <cellXfs count="233">
    <xf numFmtId="0" fontId="0" fillId="0" borderId="0" xfId="0"/>
    <xf numFmtId="0" fontId="4" fillId="0" borderId="0" xfId="0" applyFont="1" applyAlignment="1" applyProtection="1">
      <protection locked="0"/>
    </xf>
    <xf numFmtId="0" fontId="0" fillId="0" borderId="0" xfId="0" applyAlignment="1" applyProtection="1">
      <alignment wrapText="1"/>
      <protection locked="0"/>
    </xf>
    <xf numFmtId="0" fontId="0" fillId="0" borderId="0" xfId="0" applyAlignment="1">
      <alignment wrapText="1"/>
    </xf>
    <xf numFmtId="0" fontId="2" fillId="0" borderId="0" xfId="0" applyFont="1" applyAlignment="1" applyProtection="1">
      <protection locked="0"/>
    </xf>
    <xf numFmtId="0" fontId="0" fillId="0" borderId="0" xfId="0" applyAlignment="1" applyProtection="1">
      <protection locked="0"/>
    </xf>
    <xf numFmtId="0" fontId="0" fillId="0" borderId="0" xfId="0" applyAlignment="1" applyProtection="1">
      <alignment horizontal="center" wrapText="1"/>
      <protection locked="0"/>
    </xf>
    <xf numFmtId="9" fontId="0" fillId="0" borderId="0" xfId="0" applyNumberFormat="1" applyAlignment="1" applyProtection="1">
      <alignment horizontal="center" wrapText="1"/>
      <protection locked="0"/>
    </xf>
    <xf numFmtId="0" fontId="3" fillId="0" borderId="0" xfId="0" applyFont="1" applyAlignment="1" applyProtection="1">
      <protection locked="0"/>
    </xf>
    <xf numFmtId="0" fontId="0" fillId="0" borderId="0" xfId="0" applyFill="1" applyAlignment="1" applyProtection="1">
      <alignment wrapText="1"/>
      <protection locked="0"/>
    </xf>
    <xf numFmtId="0" fontId="5" fillId="0" borderId="0" xfId="0" applyFont="1" applyAlignment="1" applyProtection="1">
      <protection locked="0"/>
    </xf>
    <xf numFmtId="0" fontId="4" fillId="0" borderId="0" xfId="0" applyFont="1" applyAlignment="1" applyProtection="1">
      <alignment horizontal="center"/>
      <protection locked="0"/>
    </xf>
    <xf numFmtId="0" fontId="4" fillId="0" borderId="2" xfId="0" applyFont="1" applyBorder="1" applyAlignment="1" applyProtection="1">
      <protection locked="0"/>
    </xf>
    <xf numFmtId="0" fontId="6" fillId="0" borderId="3" xfId="0" applyFont="1" applyBorder="1" applyAlignment="1" applyProtection="1">
      <alignment horizontal="center" wrapText="1"/>
      <protection locked="0"/>
    </xf>
    <xf numFmtId="9" fontId="6" fillId="0" borderId="3" xfId="0" applyNumberFormat="1" applyFont="1" applyBorder="1" applyAlignment="1" applyProtection="1">
      <alignment horizontal="center" wrapText="1"/>
      <protection locked="0"/>
    </xf>
    <xf numFmtId="0" fontId="6" fillId="0" borderId="3" xfId="0" applyFont="1" applyBorder="1" applyAlignment="1" applyProtection="1">
      <protection locked="0"/>
    </xf>
    <xf numFmtId="0" fontId="6" fillId="0" borderId="4" xfId="0" applyFont="1" applyBorder="1" applyAlignment="1" applyProtection="1">
      <alignment horizontal="center" wrapText="1"/>
      <protection locked="0"/>
    </xf>
    <xf numFmtId="0" fontId="4" fillId="0" borderId="5" xfId="0" applyFont="1" applyFill="1" applyBorder="1" applyAlignment="1" applyProtection="1">
      <alignment wrapText="1"/>
      <protection locked="0"/>
    </xf>
    <xf numFmtId="0" fontId="4" fillId="0" borderId="6" xfId="0" applyFont="1" applyBorder="1" applyAlignment="1" applyProtection="1">
      <alignment horizontal="center" textRotation="90"/>
      <protection locked="0"/>
    </xf>
    <xf numFmtId="0" fontId="4" fillId="0" borderId="7" xfId="0" applyFont="1" applyBorder="1" applyAlignment="1" applyProtection="1">
      <alignment horizontal="center" textRotation="90"/>
      <protection locked="0"/>
    </xf>
    <xf numFmtId="0" fontId="4" fillId="0" borderId="8" xfId="0" applyFont="1" applyBorder="1" applyAlignment="1" applyProtection="1">
      <alignment horizontal="left" wrapText="1"/>
      <protection locked="0"/>
    </xf>
    <xf numFmtId="0" fontId="6" fillId="0" borderId="0" xfId="0" applyFont="1" applyBorder="1" applyAlignment="1" applyProtection="1">
      <alignment horizontal="center" wrapText="1"/>
      <protection locked="0"/>
    </xf>
    <xf numFmtId="9" fontId="6" fillId="0" borderId="0" xfId="0" applyNumberFormat="1" applyFont="1" applyBorder="1" applyAlignment="1" applyProtection="1">
      <alignment horizontal="center" wrapText="1"/>
    </xf>
    <xf numFmtId="0" fontId="6" fillId="0" borderId="9" xfId="0" applyFont="1" applyBorder="1" applyAlignment="1" applyProtection="1">
      <alignment horizontal="center" wrapText="1"/>
    </xf>
    <xf numFmtId="0" fontId="4" fillId="2" borderId="10" xfId="0" applyFont="1" applyFill="1" applyBorder="1" applyAlignment="1" applyProtection="1">
      <alignment horizontal="left" wrapText="1"/>
      <protection locked="0"/>
    </xf>
    <xf numFmtId="0" fontId="4" fillId="2" borderId="11" xfId="0" applyFont="1" applyFill="1" applyBorder="1" applyAlignment="1" applyProtection="1">
      <alignment horizontal="center" wrapText="1"/>
    </xf>
    <xf numFmtId="9" fontId="4" fillId="2" borderId="11" xfId="0" applyNumberFormat="1" applyFont="1" applyFill="1" applyBorder="1" applyAlignment="1" applyProtection="1">
      <alignment horizontal="center" wrapText="1"/>
    </xf>
    <xf numFmtId="0" fontId="4" fillId="2" borderId="12" xfId="0" applyFont="1" applyFill="1" applyBorder="1" applyAlignment="1" applyProtection="1">
      <alignment horizontal="center" wrapText="1"/>
    </xf>
    <xf numFmtId="0" fontId="6" fillId="0" borderId="0" xfId="0" applyFont="1" applyAlignment="1" applyProtection="1">
      <alignment horizontal="center" wrapText="1"/>
      <protection locked="0"/>
    </xf>
    <xf numFmtId="9" fontId="6" fillId="0" borderId="0" xfId="0" applyNumberFormat="1"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protection locked="0"/>
    </xf>
    <xf numFmtId="0" fontId="4" fillId="0" borderId="0" xfId="0" applyFont="1" applyAlignment="1" applyProtection="1">
      <alignment horizontal="center" wrapText="1"/>
      <protection locked="0"/>
    </xf>
    <xf numFmtId="0" fontId="4"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center" wrapText="1"/>
    </xf>
    <xf numFmtId="9" fontId="4" fillId="0" borderId="0" xfId="0" applyNumberFormat="1" applyFont="1" applyFill="1" applyBorder="1" applyAlignment="1" applyProtection="1">
      <alignment horizontal="center" wrapText="1"/>
      <protection locked="0"/>
    </xf>
    <xf numFmtId="0" fontId="4" fillId="0" borderId="0" xfId="0" applyFont="1" applyFill="1" applyAlignment="1" applyProtection="1">
      <alignment horizontal="center" wrapText="1"/>
      <protection locked="0"/>
    </xf>
    <xf numFmtId="0" fontId="4" fillId="0" borderId="0" xfId="0" applyFont="1" applyFill="1" applyAlignment="1" applyProtection="1">
      <alignment horizontal="center"/>
      <protection locked="0"/>
    </xf>
    <xf numFmtId="0" fontId="6" fillId="0" borderId="0" xfId="0" applyFont="1" applyBorder="1" applyAlignment="1" applyProtection="1">
      <alignment horizontal="center" wrapText="1"/>
    </xf>
    <xf numFmtId="0" fontId="4" fillId="0" borderId="0" xfId="0" applyFont="1" applyAlignment="1" applyProtection="1">
      <alignment wrapText="1"/>
      <protection locked="0"/>
    </xf>
    <xf numFmtId="9" fontId="6" fillId="0" borderId="0" xfId="0" applyNumberFormat="1" applyFont="1" applyFill="1" applyBorder="1" applyAlignment="1" applyProtection="1">
      <alignment horizontal="center"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9" fontId="6" fillId="0" borderId="0" xfId="0" applyNumberFormat="1" applyFont="1" applyFill="1" applyBorder="1" applyAlignment="1" applyProtection="1">
      <alignment horizontal="center" wrapText="1"/>
    </xf>
    <xf numFmtId="0" fontId="4" fillId="0" borderId="0" xfId="0" applyFont="1" applyFill="1" applyAlignment="1" applyProtection="1">
      <protection locked="0"/>
    </xf>
    <xf numFmtId="0" fontId="4" fillId="0" borderId="13" xfId="0" applyFont="1" applyFill="1" applyBorder="1" applyAlignment="1" applyProtection="1">
      <alignment horizontal="left"/>
      <protection locked="0"/>
    </xf>
    <xf numFmtId="0" fontId="4" fillId="0" borderId="14" xfId="0" applyFont="1" applyFill="1" applyBorder="1" applyAlignment="1" applyProtection="1">
      <alignment horizontal="center" wrapText="1"/>
      <protection locked="0"/>
    </xf>
    <xf numFmtId="0" fontId="4" fillId="0" borderId="14" xfId="0" applyFont="1" applyFill="1" applyBorder="1" applyAlignment="1" applyProtection="1">
      <protection locked="0"/>
    </xf>
    <xf numFmtId="9" fontId="4" fillId="0" borderId="15" xfId="0" applyNumberFormat="1" applyFont="1" applyFill="1" applyBorder="1" applyAlignment="1" applyProtection="1">
      <alignment horizontal="center" wrapText="1"/>
    </xf>
    <xf numFmtId="0" fontId="4" fillId="0" borderId="0" xfId="0"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0" fontId="4" fillId="0" borderId="16" xfId="0" applyFont="1" applyBorder="1" applyAlignment="1" applyProtection="1">
      <protection locked="0"/>
    </xf>
    <xf numFmtId="0" fontId="6" fillId="0" borderId="17" xfId="0" applyFont="1" applyBorder="1" applyAlignment="1" applyProtection="1">
      <alignment horizontal="center" wrapText="1"/>
      <protection locked="0"/>
    </xf>
    <xf numFmtId="0" fontId="6" fillId="0" borderId="17" xfId="0" applyFont="1" applyBorder="1" applyAlignment="1" applyProtection="1">
      <protection locked="0"/>
    </xf>
    <xf numFmtId="9" fontId="4" fillId="0" borderId="18" xfId="0" applyNumberFormat="1" applyFont="1" applyBorder="1" applyAlignment="1" applyProtection="1">
      <alignment horizontal="center" wrapText="1"/>
    </xf>
    <xf numFmtId="0" fontId="6" fillId="0" borderId="13" xfId="0" applyFont="1" applyBorder="1" applyAlignment="1" applyProtection="1">
      <alignment wrapText="1"/>
      <protection locked="0"/>
    </xf>
    <xf numFmtId="0" fontId="4" fillId="0" borderId="14" xfId="0" applyFont="1" applyBorder="1" applyAlignment="1" applyProtection="1">
      <alignment horizontal="center" wrapText="1"/>
      <protection locked="0"/>
    </xf>
    <xf numFmtId="9" fontId="4" fillId="0" borderId="14" xfId="0" applyNumberFormat="1" applyFont="1" applyBorder="1" applyAlignment="1" applyProtection="1">
      <alignment horizontal="center" wrapText="1"/>
      <protection locked="0"/>
    </xf>
    <xf numFmtId="9" fontId="6" fillId="0" borderId="0" xfId="0" applyNumberFormat="1" applyFont="1" applyAlignment="1" applyProtection="1">
      <alignment wrapText="1"/>
      <protection locked="0"/>
    </xf>
    <xf numFmtId="0" fontId="4" fillId="0" borderId="16" xfId="0" applyFont="1" applyBorder="1" applyAlignment="1" applyProtection="1">
      <alignment wrapText="1"/>
      <protection locked="0"/>
    </xf>
    <xf numFmtId="1" fontId="6" fillId="0" borderId="17" xfId="0" applyNumberFormat="1" applyFont="1" applyBorder="1" applyAlignment="1" applyProtection="1">
      <alignment horizontal="center" wrapText="1"/>
    </xf>
    <xf numFmtId="0" fontId="6" fillId="0" borderId="17" xfId="0" applyNumberFormat="1" applyFont="1" applyBorder="1" applyAlignment="1" applyProtection="1">
      <alignment horizontal="center" wrapText="1"/>
      <protection locked="0"/>
    </xf>
    <xf numFmtId="0" fontId="6" fillId="0" borderId="0" xfId="0" applyNumberFormat="1" applyFont="1" applyBorder="1" applyAlignment="1" applyProtection="1">
      <alignment horizontal="center" wrapText="1"/>
      <protection locked="0"/>
    </xf>
    <xf numFmtId="2" fontId="6" fillId="0" borderId="0" xfId="0" applyNumberFormat="1" applyFont="1" applyBorder="1" applyAlignment="1" applyProtection="1">
      <alignment horizontal="center" wrapText="1"/>
      <protection locked="0"/>
    </xf>
    <xf numFmtId="0" fontId="6" fillId="0" borderId="0" xfId="0" applyNumberFormat="1" applyFont="1" applyBorder="1" applyAlignment="1" applyProtection="1">
      <alignment horizontal="left"/>
      <protection locked="0"/>
    </xf>
    <xf numFmtId="0" fontId="6" fillId="0" borderId="3" xfId="0" applyNumberFormat="1" applyFont="1" applyBorder="1" applyAlignment="1" applyProtection="1">
      <alignment horizontal="left"/>
      <protection locked="0"/>
    </xf>
    <xf numFmtId="0" fontId="6" fillId="0" borderId="0" xfId="0" applyFont="1" applyAlignment="1" applyProtection="1">
      <alignment horizontal="center"/>
      <protection locked="0"/>
    </xf>
    <xf numFmtId="1" fontId="6" fillId="0" borderId="0" xfId="0" applyNumberFormat="1" applyFont="1" applyBorder="1" applyAlignment="1" applyProtection="1">
      <alignment horizontal="center" wrapText="1"/>
    </xf>
    <xf numFmtId="1" fontId="6" fillId="0" borderId="9" xfId="0" applyNumberFormat="1" applyFont="1" applyBorder="1" applyAlignment="1" applyProtection="1">
      <alignment horizontal="center" wrapText="1"/>
    </xf>
    <xf numFmtId="0" fontId="4" fillId="0" borderId="10" xfId="0" applyFont="1" applyBorder="1" applyAlignment="1" applyProtection="1">
      <alignment horizontal="left" wrapText="1"/>
      <protection locked="0"/>
    </xf>
    <xf numFmtId="1" fontId="4" fillId="0" borderId="11" xfId="0" applyNumberFormat="1" applyFont="1" applyBorder="1" applyAlignment="1" applyProtection="1">
      <alignment horizontal="center" wrapText="1"/>
    </xf>
    <xf numFmtId="9" fontId="4" fillId="0" borderId="11" xfId="0" applyNumberFormat="1" applyFont="1" applyBorder="1" applyAlignment="1" applyProtection="1">
      <alignment horizontal="center" wrapText="1"/>
    </xf>
    <xf numFmtId="1" fontId="4" fillId="0" borderId="12" xfId="0" applyNumberFormat="1" applyFont="1" applyBorder="1" applyAlignment="1" applyProtection="1">
      <alignment horizontal="center" wrapText="1"/>
    </xf>
    <xf numFmtId="1" fontId="6" fillId="0" borderId="0" xfId="0" applyNumberFormat="1" applyFont="1" applyAlignment="1" applyProtection="1">
      <alignment horizontal="center" wrapText="1"/>
      <protection locked="0"/>
    </xf>
    <xf numFmtId="0" fontId="6" fillId="0" borderId="0" xfId="0" applyFont="1" applyProtection="1">
      <protection locked="0"/>
    </xf>
    <xf numFmtId="0" fontId="6" fillId="0" borderId="13" xfId="0" applyFont="1" applyBorder="1" applyProtection="1">
      <protection locked="0"/>
    </xf>
    <xf numFmtId="0" fontId="6" fillId="0" borderId="14" xfId="0" applyFont="1" applyBorder="1" applyProtection="1">
      <protection locked="0"/>
    </xf>
    <xf numFmtId="0" fontId="6" fillId="0" borderId="14" xfId="0" applyFont="1" applyBorder="1" applyAlignment="1" applyProtection="1">
      <alignment horizontal="center"/>
      <protection locked="0"/>
    </xf>
    <xf numFmtId="0" fontId="6" fillId="0" borderId="15" xfId="0" applyFont="1" applyBorder="1" applyProtection="1">
      <protection locked="0"/>
    </xf>
    <xf numFmtId="0" fontId="6" fillId="0" borderId="19" xfId="0" applyFont="1" applyBorder="1" applyProtection="1">
      <protection locked="0"/>
    </xf>
    <xf numFmtId="0" fontId="6" fillId="0" borderId="0" xfId="0" applyFont="1" applyBorder="1" applyProtection="1">
      <protection locked="0"/>
    </xf>
    <xf numFmtId="0" fontId="6" fillId="0" borderId="0" xfId="0" applyFont="1" applyBorder="1" applyAlignment="1" applyProtection="1">
      <alignment horizontal="center"/>
      <protection locked="0"/>
    </xf>
    <xf numFmtId="0" fontId="6" fillId="0" borderId="20" xfId="0" applyFont="1" applyBorder="1" applyProtection="1">
      <protection locked="0"/>
    </xf>
    <xf numFmtId="0" fontId="7" fillId="0" borderId="0" xfId="0" quotePrefix="1" applyFont="1"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center"/>
      <protection locked="0"/>
    </xf>
    <xf numFmtId="0" fontId="6" fillId="0" borderId="16" xfId="0" applyFont="1" applyBorder="1" applyProtection="1">
      <protection locked="0"/>
    </xf>
    <xf numFmtId="0" fontId="6" fillId="0" borderId="17" xfId="0" applyFont="1" applyBorder="1" applyProtection="1">
      <protection locked="0"/>
    </xf>
    <xf numFmtId="0" fontId="6" fillId="0" borderId="17" xfId="0" applyFont="1" applyBorder="1" applyAlignment="1" applyProtection="1">
      <alignment horizontal="center"/>
      <protection locked="0"/>
    </xf>
    <xf numFmtId="0" fontId="6" fillId="0" borderId="18" xfId="0" applyFont="1" applyBorder="1" applyProtection="1">
      <protection locked="0"/>
    </xf>
    <xf numFmtId="0" fontId="6" fillId="0" borderId="0" xfId="0" quotePrefix="1" applyFont="1" applyBorder="1" applyProtection="1">
      <protection locked="0"/>
    </xf>
    <xf numFmtId="0" fontId="7" fillId="0" borderId="0" xfId="0" quotePrefix="1" applyFont="1" applyBorder="1" applyAlignment="1" applyProtection="1">
      <alignment horizontal="center"/>
      <protection locked="0"/>
    </xf>
    <xf numFmtId="0" fontId="4" fillId="0" borderId="0" xfId="0" applyFont="1" applyBorder="1" applyAlignment="1" applyProtection="1">
      <alignment horizontal="center" wrapText="1"/>
    </xf>
    <xf numFmtId="9" fontId="6" fillId="0" borderId="0" xfId="0" applyNumberFormat="1" applyFont="1" applyFill="1" applyBorder="1" applyAlignment="1" applyProtection="1">
      <alignment horizontal="left"/>
      <protection locked="0"/>
    </xf>
    <xf numFmtId="0" fontId="0" fillId="0" borderId="0" xfId="0" applyAlignment="1">
      <alignment vertical="top" wrapText="1" readingOrder="1"/>
    </xf>
    <xf numFmtId="0" fontId="6" fillId="0" borderId="0" xfId="0" applyFont="1" applyAlignment="1">
      <alignment vertical="top" wrapText="1" readingOrder="1"/>
    </xf>
    <xf numFmtId="0" fontId="4" fillId="0" borderId="0" xfId="0" applyFont="1" applyAlignment="1">
      <alignment vertical="top" wrapText="1" readingOrder="1"/>
    </xf>
    <xf numFmtId="0" fontId="8" fillId="0" borderId="0" xfId="0" applyFont="1"/>
    <xf numFmtId="0" fontId="4" fillId="2" borderId="10" xfId="0" applyFont="1" applyFill="1" applyBorder="1" applyAlignment="1" applyProtection="1">
      <alignment horizontal="left" wrapText="1"/>
    </xf>
    <xf numFmtId="0" fontId="8" fillId="0" borderId="0" xfId="0" applyFont="1" applyAlignment="1" applyProtection="1">
      <alignment horizontal="left" wrapText="1"/>
      <protection locked="0"/>
    </xf>
    <xf numFmtId="165" fontId="6" fillId="3"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2" fontId="6" fillId="0" borderId="0" xfId="0" applyNumberFormat="1" applyFont="1" applyFill="1" applyBorder="1" applyAlignment="1" applyProtection="1">
      <alignment horizontal="center" wrapText="1"/>
      <protection locked="0"/>
    </xf>
    <xf numFmtId="165" fontId="6" fillId="0" borderId="0" xfId="0" applyNumberFormat="1" applyFont="1" applyFill="1" applyBorder="1" applyAlignment="1" applyProtection="1">
      <alignment horizontal="center" wrapText="1"/>
    </xf>
    <xf numFmtId="9" fontId="6" fillId="0" borderId="0" xfId="0" applyNumberFormat="1" applyFont="1" applyFill="1" applyAlignment="1" applyProtection="1">
      <alignment wrapText="1"/>
      <protection locked="0"/>
    </xf>
    <xf numFmtId="0" fontId="4" fillId="0" borderId="0" xfId="0" applyFont="1" applyBorder="1" applyAlignment="1" applyProtection="1">
      <alignment horizontal="left" wrapText="1"/>
      <protection locked="0"/>
    </xf>
    <xf numFmtId="1" fontId="4" fillId="0" borderId="0" xfId="0" applyNumberFormat="1" applyFont="1" applyBorder="1" applyAlignment="1" applyProtection="1">
      <alignment horizontal="center" wrapText="1"/>
    </xf>
    <xf numFmtId="9" fontId="4" fillId="0" borderId="0" xfId="0" applyNumberFormat="1" applyFont="1" applyBorder="1" applyAlignment="1" applyProtection="1">
      <alignment horizontal="center" wrapText="1"/>
    </xf>
    <xf numFmtId="0" fontId="4" fillId="0" borderId="19" xfId="0" applyFont="1" applyBorder="1" applyAlignment="1" applyProtection="1">
      <protection locked="0"/>
    </xf>
    <xf numFmtId="0" fontId="4" fillId="0" borderId="0" xfId="0" applyFont="1" applyBorder="1" applyAlignment="1" applyProtection="1">
      <protection locked="0"/>
    </xf>
    <xf numFmtId="0" fontId="4" fillId="0" borderId="20" xfId="0" applyFont="1" applyBorder="1" applyAlignment="1" applyProtection="1">
      <protection locked="0"/>
    </xf>
    <xf numFmtId="0" fontId="9" fillId="0" borderId="0" xfId="0" applyFont="1" applyBorder="1" applyAlignment="1">
      <alignment wrapText="1"/>
    </xf>
    <xf numFmtId="0" fontId="10" fillId="0" borderId="0" xfId="0" applyFont="1" applyBorder="1" applyAlignment="1">
      <alignment horizontal="center"/>
    </xf>
    <xf numFmtId="0" fontId="10" fillId="0" borderId="0" xfId="0" applyFont="1" applyBorder="1" applyAlignment="1"/>
    <xf numFmtId="0" fontId="6" fillId="0" borderId="0" xfId="0" applyFont="1"/>
    <xf numFmtId="0" fontId="10" fillId="0" borderId="0" xfId="0" applyFont="1" applyBorder="1" applyAlignment="1">
      <alignment horizontal="left" wrapText="1"/>
    </xf>
    <xf numFmtId="1" fontId="11" fillId="0" borderId="0" xfId="0" applyNumberFormat="1" applyFont="1" applyBorder="1" applyAlignment="1">
      <alignment horizontal="center"/>
    </xf>
    <xf numFmtId="0" fontId="10" fillId="0" borderId="0" xfId="0" applyFont="1" applyBorder="1" applyAlignment="1">
      <alignment horizontal="left"/>
    </xf>
    <xf numFmtId="0" fontId="12" fillId="0" borderId="0" xfId="0" applyFont="1" applyBorder="1" applyAlignment="1">
      <alignment wrapText="1"/>
    </xf>
    <xf numFmtId="9" fontId="13" fillId="0" borderId="0" xfId="0" applyNumberFormat="1" applyFont="1" applyBorder="1" applyAlignment="1">
      <alignment horizontal="center"/>
    </xf>
    <xf numFmtId="0" fontId="6" fillId="0" borderId="0" xfId="0" applyFont="1" applyAlignment="1" applyProtection="1">
      <alignment vertical="top" wrapText="1" readingOrder="1"/>
      <protection locked="0"/>
    </xf>
    <xf numFmtId="0" fontId="6" fillId="0" borderId="18" xfId="0" applyFont="1" applyBorder="1" applyAlignment="1" applyProtection="1">
      <alignment wrapText="1"/>
      <protection locked="0"/>
    </xf>
    <xf numFmtId="2" fontId="6" fillId="0" borderId="17" xfId="0" applyNumberFormat="1" applyFont="1" applyBorder="1" applyAlignment="1" applyProtection="1">
      <alignment horizontal="right" wrapText="1"/>
    </xf>
    <xf numFmtId="9" fontId="6" fillId="4" borderId="3" xfId="0" applyNumberFormat="1" applyFont="1" applyFill="1" applyBorder="1" applyAlignment="1" applyProtection="1">
      <alignment horizontal="center" wrapText="1"/>
      <protection locked="0"/>
    </xf>
    <xf numFmtId="0" fontId="4" fillId="4" borderId="6" xfId="0" applyFont="1" applyFill="1" applyBorder="1" applyAlignment="1" applyProtection="1">
      <alignment horizontal="center" textRotation="90"/>
      <protection locked="0"/>
    </xf>
    <xf numFmtId="164" fontId="6" fillId="0" borderId="11" xfId="0" applyNumberFormat="1" applyFont="1" applyBorder="1" applyAlignment="1" applyProtection="1">
      <alignment horizontal="center" vertical="center" wrapText="1"/>
    </xf>
    <xf numFmtId="164" fontId="6" fillId="0" borderId="11" xfId="0" quotePrefix="1" applyNumberFormat="1" applyFont="1" applyBorder="1" applyAlignment="1" applyProtection="1">
      <alignment horizontal="center" vertical="center" wrapText="1"/>
    </xf>
    <xf numFmtId="164" fontId="6" fillId="0" borderId="24" xfId="0" applyNumberFormat="1" applyFont="1" applyFill="1" applyBorder="1" applyAlignment="1" applyProtection="1">
      <alignment horizontal="center" vertical="center" wrapText="1"/>
    </xf>
    <xf numFmtId="166" fontId="6" fillId="0" borderId="11" xfId="0" applyNumberFormat="1" applyFont="1" applyBorder="1" applyAlignment="1" applyProtection="1">
      <alignment horizontal="center" vertical="center" wrapText="1"/>
    </xf>
    <xf numFmtId="166" fontId="6" fillId="0" borderId="24" xfId="0" applyNumberFormat="1" applyFont="1" applyFill="1" applyBorder="1" applyAlignment="1" applyProtection="1">
      <alignment horizontal="center" vertical="center" wrapText="1"/>
    </xf>
    <xf numFmtId="166" fontId="6" fillId="4" borderId="11" xfId="0" applyNumberFormat="1" applyFont="1" applyFill="1" applyBorder="1" applyAlignment="1" applyProtection="1">
      <alignment horizontal="center" vertical="center" wrapText="1"/>
    </xf>
    <xf numFmtId="166" fontId="6" fillId="4" borderId="24" xfId="0" applyNumberFormat="1" applyFont="1" applyFill="1" applyBorder="1" applyAlignment="1" applyProtection="1">
      <alignment horizontal="center" vertical="center" wrapText="1"/>
    </xf>
    <xf numFmtId="164" fontId="6" fillId="0" borderId="25" xfId="0" applyNumberFormat="1" applyFont="1" applyBorder="1" applyAlignment="1" applyProtection="1">
      <alignment horizontal="center" vertical="center" wrapText="1"/>
    </xf>
    <xf numFmtId="164" fontId="6" fillId="0" borderId="12" xfId="0" applyNumberFormat="1" applyFont="1" applyBorder="1" applyAlignment="1" applyProtection="1">
      <alignment horizontal="center" vertical="center" wrapText="1"/>
    </xf>
    <xf numFmtId="164" fontId="6" fillId="0" borderId="25" xfId="0" applyNumberFormat="1" applyFont="1" applyFill="1" applyBorder="1" applyAlignment="1" applyProtection="1">
      <alignment horizontal="center" vertical="center" wrapText="1"/>
    </xf>
    <xf numFmtId="1" fontId="6" fillId="0" borderId="0" xfId="0" applyNumberFormat="1" applyFont="1" applyBorder="1" applyAlignment="1" applyProtection="1">
      <alignment horizontal="center"/>
      <protection locked="0"/>
    </xf>
    <xf numFmtId="0" fontId="5" fillId="0" borderId="0" xfId="0" applyFont="1" applyAlignment="1">
      <alignment horizontal="center" vertical="top" readingOrder="1"/>
    </xf>
    <xf numFmtId="9" fontId="14" fillId="0" borderId="0" xfId="0" applyNumberFormat="1" applyFont="1" applyAlignment="1" applyProtection="1">
      <alignment horizontal="center" wrapText="1"/>
      <protection locked="0"/>
    </xf>
    <xf numFmtId="0" fontId="17" fillId="0" borderId="0" xfId="0" applyFont="1"/>
    <xf numFmtId="0" fontId="19" fillId="0" borderId="0" xfId="0" applyFont="1" applyAlignment="1" applyProtection="1">
      <alignment horizontal="center"/>
      <protection locked="0"/>
    </xf>
    <xf numFmtId="0" fontId="19" fillId="0" borderId="0" xfId="0" applyFont="1" applyProtection="1">
      <protection locked="0"/>
    </xf>
    <xf numFmtId="0" fontId="15" fillId="0" borderId="0" xfId="0" applyFont="1" applyAlignment="1" applyProtection="1">
      <protection locked="0"/>
    </xf>
    <xf numFmtId="0" fontId="19" fillId="0" borderId="0" xfId="0" applyFont="1" applyAlignment="1" applyProtection="1">
      <alignment horizontal="center" wrapText="1"/>
      <protection locked="0"/>
    </xf>
    <xf numFmtId="0" fontId="14" fillId="0" borderId="0" xfId="0" applyFont="1" applyProtection="1">
      <protection locked="0"/>
    </xf>
    <xf numFmtId="0" fontId="15" fillId="0" borderId="0" xfId="0" applyFont="1" applyFill="1" applyBorder="1" applyAlignment="1" applyProtection="1">
      <alignment wrapText="1"/>
      <protection locked="0"/>
    </xf>
    <xf numFmtId="0" fontId="14" fillId="0" borderId="0" xfId="0" applyFont="1" applyBorder="1" applyProtection="1">
      <protection locked="0"/>
    </xf>
    <xf numFmtId="0" fontId="14" fillId="0" borderId="0" xfId="0" applyFont="1" applyAlignment="1" applyProtection="1">
      <alignment horizontal="center"/>
      <protection locked="0"/>
    </xf>
    <xf numFmtId="0" fontId="14" fillId="0" borderId="0" xfId="0" applyFont="1" applyFill="1" applyAlignment="1" applyProtection="1">
      <alignment horizontal="center"/>
      <protection locked="0"/>
    </xf>
    <xf numFmtId="0" fontId="15" fillId="0" borderId="0" xfId="0" applyFont="1" applyBorder="1" applyAlignment="1" applyProtection="1">
      <alignment horizontal="left" wrapText="1" indent="2"/>
      <protection locked="0"/>
    </xf>
    <xf numFmtId="0" fontId="15" fillId="0" borderId="0" xfId="0" applyFont="1" applyProtection="1">
      <protection locked="0"/>
    </xf>
    <xf numFmtId="0" fontId="20" fillId="0" borderId="0" xfId="0" applyFont="1" applyProtection="1">
      <protection locked="0"/>
    </xf>
    <xf numFmtId="0" fontId="15" fillId="0" borderId="0" xfId="0" applyFont="1" applyFill="1" applyProtection="1">
      <protection locked="0"/>
    </xf>
    <xf numFmtId="0" fontId="14" fillId="0" borderId="0" xfId="0" applyFont="1" applyFill="1" applyBorder="1" applyAlignment="1" applyProtection="1">
      <alignment horizontal="center"/>
      <protection locked="0"/>
    </xf>
    <xf numFmtId="0" fontId="15" fillId="0" borderId="0" xfId="0" applyFont="1" applyFill="1" applyBorder="1" applyAlignment="1" applyProtection="1">
      <alignment horizontal="left"/>
      <protection locked="0"/>
    </xf>
    <xf numFmtId="0" fontId="14" fillId="0" borderId="0" xfId="0" applyFont="1" applyFill="1" applyProtection="1">
      <protection locked="0"/>
    </xf>
    <xf numFmtId="0" fontId="15" fillId="0" borderId="0" xfId="0" applyFont="1" applyFill="1" applyAlignment="1" applyProtection="1">
      <alignment wrapText="1"/>
      <protection locked="0"/>
    </xf>
    <xf numFmtId="0" fontId="19" fillId="0" borderId="0" xfId="0" applyFont="1" applyAlignment="1" applyProtection="1">
      <alignment wrapText="1"/>
      <protection locked="0"/>
    </xf>
    <xf numFmtId="0" fontId="16" fillId="0" borderId="0" xfId="0" applyFont="1" applyBorder="1" applyAlignment="1" applyProtection="1">
      <alignment wrapText="1"/>
      <protection locked="0"/>
    </xf>
    <xf numFmtId="0" fontId="15" fillId="0" borderId="0" xfId="0" applyFont="1" applyBorder="1" applyAlignment="1" applyProtection="1">
      <alignment horizontal="left" wrapText="1" indent="4"/>
      <protection locked="0"/>
    </xf>
    <xf numFmtId="0" fontId="16" fillId="0" borderId="0" xfId="0" applyFont="1" applyBorder="1" applyAlignment="1" applyProtection="1">
      <alignment horizontal="left" wrapText="1"/>
      <protection locked="0"/>
    </xf>
    <xf numFmtId="0" fontId="15" fillId="0" borderId="0" xfId="0" applyFont="1" applyFill="1" applyBorder="1" applyAlignment="1" applyProtection="1">
      <alignment horizontal="left" wrapText="1" indent="2"/>
      <protection locked="0"/>
    </xf>
    <xf numFmtId="0" fontId="16" fillId="0" borderId="0" xfId="0" applyFont="1" applyFill="1" applyBorder="1" applyAlignment="1" applyProtection="1">
      <alignment horizontal="left" wrapText="1"/>
      <protection locked="0"/>
    </xf>
    <xf numFmtId="0" fontId="6" fillId="0" borderId="0" xfId="0" applyFont="1" applyBorder="1" applyAlignment="1" applyProtection="1">
      <alignment horizontal="left" vertical="center"/>
    </xf>
    <xf numFmtId="0" fontId="16" fillId="0" borderId="0" xfId="0" applyFont="1" applyFill="1" applyBorder="1" applyAlignment="1" applyProtection="1">
      <alignment wrapText="1"/>
      <protection locked="0"/>
    </xf>
    <xf numFmtId="1" fontId="6" fillId="0" borderId="0" xfId="0" applyNumberFormat="1" applyFont="1" applyBorder="1" applyAlignment="1" applyProtection="1">
      <alignment horizontal="left" vertical="center"/>
    </xf>
    <xf numFmtId="9" fontId="6" fillId="0" borderId="0" xfId="0" applyNumberFormat="1" applyFont="1" applyBorder="1" applyAlignment="1" applyProtection="1">
      <alignment horizontal="left" vertical="center"/>
    </xf>
    <xf numFmtId="2" fontId="6" fillId="0" borderId="0" xfId="0" applyNumberFormat="1" applyFont="1" applyBorder="1" applyAlignment="1" applyProtection="1">
      <alignment horizontal="left" vertical="center"/>
    </xf>
    <xf numFmtId="0" fontId="14"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left"/>
      <protection locked="0"/>
    </xf>
    <xf numFmtId="0" fontId="14" fillId="0" borderId="0" xfId="0" applyFont="1" applyBorder="1" applyAlignment="1" applyProtection="1">
      <alignment horizontal="left"/>
      <protection locked="0"/>
    </xf>
    <xf numFmtId="0" fontId="19" fillId="0" borderId="0" xfId="0" applyFont="1" applyBorder="1" applyAlignment="1" applyProtection="1">
      <alignment horizontal="left"/>
      <protection locked="0"/>
    </xf>
    <xf numFmtId="0" fontId="14" fillId="0" borderId="0" xfId="0" applyFont="1" applyAlignment="1" applyProtection="1">
      <alignment horizontal="left"/>
      <protection locked="0"/>
    </xf>
    <xf numFmtId="0" fontId="15" fillId="0" borderId="0" xfId="0" applyFont="1" applyBorder="1" applyAlignment="1" applyProtection="1">
      <alignment vertical="top" wrapText="1"/>
      <protection locked="0"/>
    </xf>
    <xf numFmtId="0" fontId="6" fillId="0" borderId="0" xfId="0" applyFont="1" applyBorder="1" applyAlignment="1" applyProtection="1">
      <alignment horizontal="left" vertical="top"/>
    </xf>
    <xf numFmtId="0" fontId="15" fillId="0" borderId="0" xfId="0" applyFont="1" applyBorder="1" applyAlignment="1" applyProtection="1">
      <alignment vertical="top"/>
      <protection locked="0"/>
    </xf>
    <xf numFmtId="0" fontId="15" fillId="0" borderId="0" xfId="0" applyFont="1" applyBorder="1" applyAlignment="1" applyProtection="1">
      <alignment horizontal="left" vertical="top"/>
      <protection locked="0"/>
    </xf>
    <xf numFmtId="0" fontId="15" fillId="0" borderId="0" xfId="0" applyFont="1" applyAlignment="1" applyProtection="1">
      <alignment vertical="top"/>
      <protection locked="0"/>
    </xf>
    <xf numFmtId="0" fontId="14" fillId="0" borderId="0" xfId="0" applyFont="1" applyAlignment="1" applyProtection="1">
      <alignment vertical="top"/>
      <protection locked="0"/>
    </xf>
    <xf numFmtId="0" fontId="19" fillId="0" borderId="0" xfId="0" applyFont="1" applyAlignment="1" applyProtection="1">
      <alignment vertical="top"/>
      <protection locked="0"/>
    </xf>
    <xf numFmtId="0" fontId="15" fillId="0" borderId="0" xfId="0" applyFont="1" applyFill="1" applyBorder="1" applyAlignment="1" applyProtection="1">
      <alignment vertical="top" wrapText="1"/>
      <protection locked="0"/>
    </xf>
    <xf numFmtId="0" fontId="6" fillId="0" borderId="0" xfId="0" quotePrefix="1" applyFont="1" applyFill="1" applyBorder="1" applyAlignment="1" applyProtection="1">
      <alignment horizontal="left" vertical="top"/>
    </xf>
    <xf numFmtId="0" fontId="14" fillId="0" borderId="0" xfId="0" applyFont="1" applyBorder="1" applyAlignment="1" applyProtection="1">
      <alignment vertical="top"/>
      <protection locked="0"/>
    </xf>
    <xf numFmtId="0" fontId="14" fillId="0" borderId="0" xfId="0" applyFont="1" applyBorder="1" applyAlignment="1" applyProtection="1">
      <alignment horizontal="left" vertical="top"/>
      <protection locked="0"/>
    </xf>
    <xf numFmtId="0" fontId="14" fillId="0" borderId="0" xfId="0" applyFont="1" applyAlignment="1" applyProtection="1">
      <alignment horizontal="center" vertical="top"/>
      <protection locked="0"/>
    </xf>
    <xf numFmtId="0" fontId="14" fillId="0" borderId="0" xfId="0" applyFont="1" applyAlignment="1" applyProtection="1">
      <alignment vertical="top" wrapText="1"/>
      <protection locked="0"/>
    </xf>
    <xf numFmtId="1" fontId="6" fillId="0" borderId="0" xfId="0" applyNumberFormat="1" applyFont="1" applyBorder="1" applyAlignment="1" applyProtection="1">
      <alignment horizontal="left" vertical="top"/>
    </xf>
    <xf numFmtId="0" fontId="21" fillId="0" borderId="0" xfId="0" applyFont="1" applyAlignment="1" applyProtection="1">
      <alignment horizontal="left" vertical="center"/>
    </xf>
    <xf numFmtId="0" fontId="22" fillId="0" borderId="0" xfId="0" applyFont="1" applyFill="1" applyBorder="1" applyAlignment="1">
      <alignment horizontal="center" wrapText="1"/>
    </xf>
    <xf numFmtId="0" fontId="23" fillId="0" borderId="0" xfId="0" applyFont="1" applyBorder="1" applyAlignment="1">
      <alignment horizontal="center"/>
    </xf>
    <xf numFmtId="0" fontId="23" fillId="0" borderId="13" xfId="0" applyFont="1" applyBorder="1" applyAlignment="1">
      <alignment wrapText="1"/>
    </xf>
    <xf numFmtId="0" fontId="23" fillId="0" borderId="23" xfId="0" applyFont="1" applyBorder="1" applyAlignment="1" applyProtection="1">
      <alignment horizontal="center"/>
      <protection locked="0"/>
    </xf>
    <xf numFmtId="0" fontId="23" fillId="0" borderId="19" xfId="0" applyFont="1" applyBorder="1" applyAlignment="1">
      <alignment wrapText="1"/>
    </xf>
    <xf numFmtId="0" fontId="23" fillId="0" borderId="21" xfId="0" applyFont="1" applyBorder="1" applyAlignment="1" applyProtection="1">
      <alignment horizontal="center"/>
      <protection locked="0"/>
    </xf>
    <xf numFmtId="0" fontId="24" fillId="0" borderId="19" xfId="0" applyFont="1" applyBorder="1" applyAlignment="1">
      <alignment wrapText="1"/>
    </xf>
    <xf numFmtId="9" fontId="24" fillId="0" borderId="20" xfId="0" applyNumberFormat="1" applyFont="1" applyBorder="1" applyAlignment="1" applyProtection="1">
      <alignment horizontal="center"/>
    </xf>
    <xf numFmtId="9" fontId="25" fillId="0" borderId="20" xfId="0" applyNumberFormat="1" applyFont="1" applyBorder="1" applyAlignment="1">
      <alignment horizontal="center"/>
    </xf>
    <xf numFmtId="0" fontId="23" fillId="0" borderId="21" xfId="0" applyFont="1" applyBorder="1" applyAlignment="1" applyProtection="1">
      <alignment horizontal="center"/>
    </xf>
    <xf numFmtId="0" fontId="24" fillId="0" borderId="16" xfId="0" applyFont="1" applyBorder="1" applyAlignment="1">
      <alignment wrapText="1"/>
    </xf>
    <xf numFmtId="9" fontId="24" fillId="0" borderId="22" xfId="0" applyNumberFormat="1" applyFont="1" applyBorder="1" applyAlignment="1" applyProtection="1">
      <alignment horizontal="center"/>
    </xf>
    <xf numFmtId="0" fontId="23" fillId="0" borderId="16" xfId="0" applyFont="1" applyBorder="1" applyAlignment="1">
      <alignment wrapText="1"/>
    </xf>
    <xf numFmtId="0" fontId="14" fillId="0" borderId="0" xfId="0" applyFont="1" applyAlignment="1" applyProtection="1">
      <alignment vertical="top" wrapText="1" readingOrder="1"/>
      <protection locked="0"/>
    </xf>
    <xf numFmtId="0" fontId="14" fillId="0" borderId="0" xfId="0" applyFont="1" applyAlignment="1">
      <alignment vertical="top" wrapText="1" readingOrder="1"/>
    </xf>
    <xf numFmtId="0" fontId="15" fillId="0" borderId="0" xfId="0" applyFont="1" applyAlignment="1">
      <alignment vertical="top" wrapText="1" readingOrder="1"/>
    </xf>
    <xf numFmtId="0" fontId="15" fillId="0" borderId="0" xfId="0" applyNumberFormat="1" applyFont="1" applyAlignment="1">
      <alignment vertical="top" wrapText="1" readingOrder="1"/>
    </xf>
    <xf numFmtId="0" fontId="28" fillId="0" borderId="0" xfId="0" applyFont="1" applyAlignment="1">
      <alignment vertical="top" wrapText="1" readingOrder="1"/>
    </xf>
    <xf numFmtId="0" fontId="16" fillId="0" borderId="0" xfId="0" applyFont="1" applyAlignment="1">
      <alignment vertical="top" wrapText="1" readingOrder="1"/>
    </xf>
    <xf numFmtId="164" fontId="23" fillId="0" borderId="20" xfId="0" applyNumberFormat="1" applyFont="1" applyBorder="1" applyAlignment="1" applyProtection="1">
      <alignment horizontal="center"/>
    </xf>
    <xf numFmtId="164" fontId="23" fillId="0" borderId="18" xfId="0" applyNumberFormat="1" applyFont="1" applyBorder="1" applyAlignment="1" applyProtection="1">
      <alignment horizontal="center"/>
    </xf>
    <xf numFmtId="164" fontId="6" fillId="0" borderId="0" xfId="0" applyNumberFormat="1" applyFont="1" applyBorder="1" applyAlignment="1" applyProtection="1">
      <alignment horizontal="left" vertical="center"/>
    </xf>
    <xf numFmtId="1" fontId="6" fillId="0" borderId="1" xfId="0" applyNumberFormat="1" applyFont="1" applyBorder="1" applyAlignment="1" applyProtection="1">
      <alignment horizontal="center"/>
    </xf>
    <xf numFmtId="0" fontId="4" fillId="0" borderId="26" xfId="0" applyFont="1" applyBorder="1" applyAlignment="1" applyProtection="1">
      <alignment horizontal="center"/>
    </xf>
    <xf numFmtId="0" fontId="6" fillId="0" borderId="17" xfId="0" applyFont="1" applyBorder="1" applyProtection="1"/>
    <xf numFmtId="0" fontId="6" fillId="0" borderId="0" xfId="0" applyFont="1" applyBorder="1" applyProtection="1"/>
    <xf numFmtId="0" fontId="4" fillId="0" borderId="0" xfId="0" applyFont="1" applyBorder="1" applyAlignment="1" applyProtection="1"/>
    <xf numFmtId="0" fontId="6" fillId="0" borderId="0" xfId="0" applyFont="1" applyBorder="1" applyAlignment="1" applyProtection="1">
      <alignment horizontal="center"/>
    </xf>
    <xf numFmtId="1" fontId="4" fillId="0" borderId="26" xfId="0" applyNumberFormat="1" applyFont="1" applyBorder="1" applyAlignment="1" applyProtection="1">
      <alignment horizontal="center"/>
    </xf>
    <xf numFmtId="164" fontId="23" fillId="0" borderId="15" xfId="0" applyNumberFormat="1" applyFont="1" applyBorder="1" applyAlignment="1" applyProtection="1">
      <alignment horizontal="center"/>
    </xf>
    <xf numFmtId="0" fontId="29" fillId="0" borderId="0" xfId="0" applyFont="1" applyAlignment="1" applyProtection="1">
      <protection locked="0"/>
    </xf>
    <xf numFmtId="0" fontId="30" fillId="0" borderId="0" xfId="0" applyFont="1" applyAlignment="1" applyProtection="1">
      <alignment horizontal="center" wrapText="1"/>
      <protection locked="0"/>
    </xf>
    <xf numFmtId="9" fontId="30" fillId="0" borderId="0" xfId="0" applyNumberFormat="1" applyFont="1" applyBorder="1" applyAlignment="1" applyProtection="1">
      <alignment horizontal="center" wrapText="1"/>
      <protection locked="0"/>
    </xf>
    <xf numFmtId="0" fontId="29" fillId="0" borderId="1" xfId="0" applyFont="1" applyBorder="1" applyAlignment="1" applyProtection="1">
      <alignment horizontal="left"/>
      <protection locked="0"/>
    </xf>
    <xf numFmtId="9" fontId="30" fillId="0" borderId="1" xfId="0" applyNumberFormat="1" applyFont="1" applyBorder="1" applyAlignment="1" applyProtection="1">
      <alignment horizontal="center" wrapText="1"/>
      <protection locked="0"/>
    </xf>
    <xf numFmtId="0" fontId="30" fillId="0" borderId="1" xfId="0" applyFont="1" applyBorder="1" applyAlignment="1" applyProtection="1">
      <alignment horizontal="center" wrapText="1"/>
      <protection locked="0"/>
    </xf>
    <xf numFmtId="0" fontId="17" fillId="0" borderId="0" xfId="0" applyFont="1" applyAlignment="1">
      <alignment horizontal="left" wrapText="1"/>
    </xf>
    <xf numFmtId="9" fontId="4" fillId="0" borderId="14" xfId="0" applyNumberFormat="1" applyFont="1" applyBorder="1" applyAlignment="1" applyProtection="1">
      <alignment horizontal="center" wrapText="1"/>
      <protection locked="0"/>
    </xf>
    <xf numFmtId="9" fontId="4" fillId="0" borderId="15" xfId="0" applyNumberFormat="1" applyFont="1" applyBorder="1" applyAlignment="1" applyProtection="1">
      <alignment horizontal="center" wrapText="1"/>
      <protection locked="0"/>
    </xf>
    <xf numFmtId="0" fontId="17"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18" fillId="0" borderId="0" xfId="0" applyFont="1" applyBorder="1" applyAlignment="1" applyProtection="1">
      <alignment horizontal="left" wrapText="1"/>
      <protection locked="0"/>
    </xf>
    <xf numFmtId="0" fontId="18" fillId="0" borderId="0" xfId="0" applyFont="1" applyBorder="1" applyAlignment="1">
      <alignment horizontal="left" wrapText="1"/>
    </xf>
    <xf numFmtId="0" fontId="5" fillId="0" borderId="0" xfId="0" applyFont="1" applyAlignment="1" applyProtection="1">
      <alignment horizont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topLeftCell="A3" zoomScale="98" zoomScaleNormal="98" zoomScalePageLayoutView="98" workbookViewId="0">
      <selection activeCell="F15" sqref="F15"/>
    </sheetView>
  </sheetViews>
  <sheetFormatPr defaultColWidth="8.85546875" defaultRowHeight="15"/>
  <cols>
    <col min="1" max="1" width="91.140625" style="95" customWidth="1"/>
    <col min="2" max="16384" width="8.85546875" style="94"/>
  </cols>
  <sheetData>
    <row r="1" spans="1:10" ht="26.25">
      <c r="A1" s="137" t="s">
        <v>55</v>
      </c>
    </row>
    <row r="2" spans="1:10" ht="14.25" customHeight="1">
      <c r="A2" s="96"/>
    </row>
    <row r="3" spans="1:10" s="95" customFormat="1" ht="65.25" customHeight="1">
      <c r="A3" s="202" t="s">
        <v>121</v>
      </c>
      <c r="B3" s="121"/>
      <c r="C3" s="121"/>
      <c r="D3" s="121"/>
      <c r="E3" s="121"/>
      <c r="F3" s="121"/>
      <c r="G3" s="121"/>
      <c r="H3" s="121"/>
      <c r="I3" s="121"/>
      <c r="J3" s="121"/>
    </row>
    <row r="4" spans="1:10" s="95" customFormat="1" ht="31.5">
      <c r="A4" s="203" t="s">
        <v>109</v>
      </c>
    </row>
    <row r="5" spans="1:10" s="95" customFormat="1" ht="31.5">
      <c r="A5" s="204" t="s">
        <v>110</v>
      </c>
      <c r="B5" s="96"/>
      <c r="C5" s="96"/>
      <c r="D5" s="96"/>
      <c r="E5" s="96"/>
      <c r="F5" s="96"/>
      <c r="G5" s="96"/>
      <c r="H5" s="96"/>
      <c r="I5" s="96"/>
      <c r="J5" s="96"/>
    </row>
    <row r="6" spans="1:10" s="95" customFormat="1" ht="18" customHeight="1">
      <c r="A6" s="204" t="s">
        <v>111</v>
      </c>
      <c r="B6" s="96"/>
      <c r="C6" s="96"/>
      <c r="D6" s="96"/>
      <c r="E6" s="96"/>
      <c r="F6" s="96"/>
      <c r="G6" s="96"/>
      <c r="H6" s="96"/>
      <c r="I6" s="96"/>
      <c r="J6" s="96"/>
    </row>
    <row r="7" spans="1:10" s="95" customFormat="1" ht="47.25">
      <c r="A7" s="204" t="s">
        <v>112</v>
      </c>
      <c r="B7" s="96"/>
      <c r="C7" s="96"/>
      <c r="D7" s="96"/>
      <c r="E7" s="96"/>
      <c r="F7" s="96"/>
      <c r="G7" s="96"/>
      <c r="H7" s="96"/>
      <c r="I7" s="96"/>
      <c r="J7" s="96"/>
    </row>
    <row r="8" spans="1:10" s="95" customFormat="1" ht="31.5">
      <c r="A8" s="204" t="s">
        <v>113</v>
      </c>
      <c r="B8" s="96"/>
      <c r="C8" s="96"/>
      <c r="D8" s="96"/>
      <c r="E8" s="96"/>
      <c r="F8" s="96"/>
      <c r="G8" s="96"/>
      <c r="H8" s="96"/>
      <c r="I8" s="96"/>
      <c r="J8" s="96"/>
    </row>
    <row r="9" spans="1:10" s="95" customFormat="1" ht="78.75">
      <c r="A9" s="205" t="s">
        <v>129</v>
      </c>
      <c r="B9" s="96"/>
      <c r="C9" s="96"/>
      <c r="D9" s="96"/>
      <c r="E9" s="96"/>
      <c r="F9" s="96"/>
      <c r="G9" s="96"/>
      <c r="H9" s="96"/>
      <c r="I9" s="96"/>
      <c r="J9" s="96"/>
    </row>
    <row r="10" spans="1:10" s="95" customFormat="1" ht="47.25">
      <c r="A10" s="204" t="s">
        <v>114</v>
      </c>
      <c r="B10" s="96"/>
      <c r="C10" s="96"/>
      <c r="D10" s="96"/>
      <c r="E10" s="96"/>
      <c r="F10" s="96"/>
      <c r="G10" s="96"/>
      <c r="H10" s="96"/>
      <c r="I10" s="96"/>
      <c r="J10" s="96"/>
    </row>
    <row r="11" spans="1:10" s="95" customFormat="1" ht="15.75">
      <c r="A11" s="203" t="s">
        <v>115</v>
      </c>
      <c r="B11" s="96"/>
      <c r="C11" s="96"/>
      <c r="D11" s="96"/>
      <c r="E11" s="96"/>
      <c r="F11" s="96"/>
      <c r="G11" s="96"/>
      <c r="H11" s="96"/>
      <c r="I11" s="96"/>
      <c r="J11" s="96"/>
    </row>
    <row r="12" spans="1:10" s="95" customFormat="1" ht="21" customHeight="1">
      <c r="A12" s="203" t="s">
        <v>116</v>
      </c>
      <c r="B12" s="96"/>
      <c r="C12" s="96"/>
      <c r="D12" s="96"/>
      <c r="E12" s="96"/>
      <c r="F12" s="96"/>
      <c r="G12" s="96"/>
      <c r="H12" s="96"/>
      <c r="I12" s="96"/>
      <c r="J12" s="96"/>
    </row>
    <row r="13" spans="1:10" s="95" customFormat="1" ht="31.5">
      <c r="A13" s="203" t="s">
        <v>131</v>
      </c>
      <c r="B13" s="96"/>
      <c r="C13" s="96"/>
      <c r="D13" s="96"/>
      <c r="E13" s="96"/>
      <c r="F13" s="96"/>
      <c r="G13" s="96"/>
      <c r="H13" s="96"/>
      <c r="I13" s="96"/>
      <c r="J13" s="96"/>
    </row>
    <row r="14" spans="1:10" s="95" customFormat="1" ht="31.5">
      <c r="A14" s="203" t="s">
        <v>127</v>
      </c>
      <c r="B14" s="96"/>
      <c r="C14" s="96"/>
      <c r="D14" s="96"/>
      <c r="E14" s="96"/>
      <c r="F14" s="96"/>
      <c r="G14" s="96"/>
      <c r="H14" s="96"/>
      <c r="I14" s="96"/>
      <c r="J14" s="96"/>
    </row>
    <row r="15" spans="1:10" s="95" customFormat="1" ht="47.25">
      <c r="A15" s="203" t="s">
        <v>117</v>
      </c>
      <c r="B15" s="96"/>
      <c r="C15" s="96"/>
      <c r="D15" s="96"/>
      <c r="E15" s="96"/>
      <c r="F15" s="96"/>
      <c r="G15" s="96"/>
      <c r="H15" s="96"/>
      <c r="I15" s="96"/>
      <c r="J15" s="96"/>
    </row>
    <row r="16" spans="1:10" s="95" customFormat="1" ht="31.5">
      <c r="A16" s="203" t="s">
        <v>118</v>
      </c>
      <c r="B16" s="96"/>
      <c r="C16" s="96"/>
      <c r="D16" s="96"/>
      <c r="E16" s="96"/>
      <c r="F16" s="96"/>
      <c r="G16" s="96"/>
      <c r="H16" s="96"/>
      <c r="I16" s="96"/>
      <c r="J16" s="96"/>
    </row>
    <row r="17" spans="1:10" s="95" customFormat="1" ht="31.5">
      <c r="A17" s="203" t="s">
        <v>119</v>
      </c>
      <c r="B17" s="96"/>
      <c r="C17" s="96"/>
      <c r="D17" s="96"/>
      <c r="E17" s="96"/>
      <c r="F17" s="96"/>
      <c r="G17" s="96"/>
      <c r="H17" s="96"/>
      <c r="I17" s="96"/>
      <c r="J17" s="96"/>
    </row>
    <row r="18" spans="1:10" s="95" customFormat="1" ht="47.25">
      <c r="A18" s="203" t="s">
        <v>132</v>
      </c>
      <c r="B18" s="96"/>
      <c r="C18" s="96"/>
      <c r="D18" s="96"/>
      <c r="E18" s="96"/>
      <c r="F18" s="96"/>
      <c r="G18" s="96"/>
      <c r="H18" s="96"/>
      <c r="I18" s="96"/>
      <c r="J18" s="96"/>
    </row>
    <row r="19" spans="1:10" s="95" customFormat="1" ht="31.5">
      <c r="A19" s="203" t="s">
        <v>130</v>
      </c>
      <c r="B19" s="96"/>
      <c r="C19" s="96"/>
      <c r="D19" s="96"/>
      <c r="E19" s="96"/>
      <c r="F19" s="96"/>
      <c r="G19" s="96"/>
      <c r="H19" s="96"/>
      <c r="I19" s="96"/>
      <c r="J19" s="96"/>
    </row>
    <row r="20" spans="1:10" s="95" customFormat="1" ht="47.25">
      <c r="A20" s="206" t="s">
        <v>120</v>
      </c>
    </row>
    <row r="21" spans="1:10" s="95" customFormat="1" ht="338.25" customHeight="1">
      <c r="A21" s="207" t="s">
        <v>123</v>
      </c>
    </row>
    <row r="22" spans="1:10" s="95" customFormat="1" ht="21.75" customHeight="1"/>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Q65"/>
  <sheetViews>
    <sheetView workbookViewId="0">
      <selection activeCell="X15" sqref="X15"/>
    </sheetView>
  </sheetViews>
  <sheetFormatPr defaultColWidth="8.85546875" defaultRowHeight="12.75"/>
  <cols>
    <col min="1" max="1" width="12.42578125" style="2" customWidth="1"/>
    <col min="2" max="2" width="6.85546875" style="6" customWidth="1"/>
    <col min="3" max="3" width="6.85546875" style="7" customWidth="1"/>
    <col min="4" max="4" width="6.85546875" style="6" customWidth="1"/>
    <col min="5" max="5" width="6.85546875" style="7" customWidth="1"/>
    <col min="6" max="6" width="6.85546875" style="6" customWidth="1"/>
    <col min="7" max="7" width="6.85546875" style="7" customWidth="1"/>
    <col min="8" max="8" width="6.85546875" style="6" customWidth="1"/>
    <col min="9" max="9" width="6.85546875" style="7" customWidth="1"/>
    <col min="10" max="10" width="6.85546875" style="6" customWidth="1"/>
    <col min="11" max="11" width="6.85546875" style="7" customWidth="1"/>
    <col min="12" max="12" width="6.85546875" style="6" customWidth="1"/>
    <col min="13" max="13" width="6.85546875" style="7" customWidth="1"/>
    <col min="14" max="14" width="6.85546875" style="6" customWidth="1"/>
    <col min="15" max="15" width="6.85546875" style="7" customWidth="1"/>
    <col min="16" max="16" width="6.85546875" style="6" customWidth="1"/>
    <col min="17" max="17" width="4.140625" style="2" customWidth="1"/>
    <col min="18" max="16384" width="8.85546875" style="5"/>
  </cols>
  <sheetData>
    <row r="1" spans="1:17" ht="24" customHeight="1">
      <c r="A1" s="10" t="s">
        <v>31</v>
      </c>
    </row>
    <row r="2" spans="1:17" ht="14.25" customHeight="1">
      <c r="A2" s="10"/>
    </row>
    <row r="3" spans="1:17" ht="21" customHeight="1">
      <c r="A3" s="219" t="s">
        <v>35</v>
      </c>
      <c r="B3" s="220"/>
      <c r="C3" s="221"/>
      <c r="D3" s="222" t="s">
        <v>94</v>
      </c>
      <c r="E3" s="223"/>
      <c r="F3" s="224"/>
      <c r="G3" s="223"/>
      <c r="H3" s="224"/>
      <c r="I3" s="223"/>
      <c r="J3" s="224"/>
      <c r="K3" s="223"/>
      <c r="L3" s="224"/>
      <c r="M3" s="223"/>
    </row>
    <row r="4" spans="1:17" ht="12.75" customHeight="1">
      <c r="A4" s="10"/>
    </row>
    <row r="5" spans="1:17" s="31" customFormat="1" ht="30" customHeight="1">
      <c r="A5" s="225" t="s">
        <v>95</v>
      </c>
      <c r="B5" s="225"/>
      <c r="C5" s="225"/>
      <c r="D5" s="225"/>
      <c r="E5" s="225"/>
      <c r="F5" s="225"/>
      <c r="G5" s="225"/>
      <c r="H5" s="225"/>
      <c r="I5" s="225"/>
      <c r="J5" s="225"/>
      <c r="K5" s="225"/>
      <c r="L5" s="225"/>
      <c r="M5" s="225"/>
      <c r="N5" s="225"/>
      <c r="O5" s="225"/>
      <c r="P5" s="225"/>
      <c r="Q5" s="225"/>
    </row>
    <row r="6" spans="1:17" s="31" customFormat="1" ht="12" customHeight="1" thickBot="1">
      <c r="A6" s="30"/>
      <c r="B6" s="28"/>
      <c r="C6" s="29"/>
      <c r="D6" s="28"/>
      <c r="E6" s="29"/>
      <c r="F6" s="28"/>
      <c r="G6" s="29"/>
      <c r="H6" s="28"/>
      <c r="I6" s="29"/>
      <c r="J6" s="28"/>
      <c r="K6" s="29"/>
      <c r="L6" s="28"/>
      <c r="M6" s="29"/>
      <c r="N6" s="28"/>
      <c r="O6" s="29"/>
      <c r="P6" s="28"/>
      <c r="Q6" s="30"/>
    </row>
    <row r="7" spans="1:17" s="31" customFormat="1" ht="16.5" thickTop="1">
      <c r="A7" s="12" t="s">
        <v>29</v>
      </c>
      <c r="B7" s="13"/>
      <c r="C7" s="14"/>
      <c r="D7" s="15"/>
      <c r="E7" s="14"/>
      <c r="F7" s="13"/>
      <c r="G7" s="14"/>
      <c r="H7" s="13"/>
      <c r="I7" s="14"/>
      <c r="J7" s="13"/>
      <c r="K7" s="14"/>
      <c r="L7" s="13"/>
      <c r="M7" s="14"/>
      <c r="N7" s="13"/>
      <c r="O7" s="14"/>
      <c r="P7" s="16"/>
      <c r="Q7" s="30"/>
    </row>
    <row r="8" spans="1:17" s="31" customFormat="1" ht="208.5" customHeight="1">
      <c r="A8" s="17"/>
      <c r="B8" s="18" t="s">
        <v>41</v>
      </c>
      <c r="C8" s="18" t="s">
        <v>42</v>
      </c>
      <c r="D8" s="18" t="s">
        <v>0</v>
      </c>
      <c r="E8" s="18" t="s">
        <v>1</v>
      </c>
      <c r="F8" s="18" t="s">
        <v>43</v>
      </c>
      <c r="G8" s="18" t="s">
        <v>44</v>
      </c>
      <c r="H8" s="18" t="s">
        <v>45</v>
      </c>
      <c r="I8" s="18" t="s">
        <v>46</v>
      </c>
      <c r="J8" s="18" t="s">
        <v>47</v>
      </c>
      <c r="K8" s="18" t="s">
        <v>48</v>
      </c>
      <c r="L8" s="18" t="s">
        <v>2</v>
      </c>
      <c r="M8" s="18" t="s">
        <v>3</v>
      </c>
      <c r="N8" s="18" t="s">
        <v>4</v>
      </c>
      <c r="O8" s="18" t="s">
        <v>5</v>
      </c>
      <c r="P8" s="19" t="s">
        <v>6</v>
      </c>
      <c r="Q8" s="30"/>
    </row>
    <row r="9" spans="1:17" s="31" customFormat="1" ht="15.75">
      <c r="A9" s="20" t="s">
        <v>12</v>
      </c>
      <c r="B9" s="21">
        <v>0</v>
      </c>
      <c r="C9" s="22">
        <f t="shared" ref="C9:C16" si="0">B9/$P9</f>
        <v>0</v>
      </c>
      <c r="D9" s="21">
        <v>2</v>
      </c>
      <c r="E9" s="22">
        <f t="shared" ref="E9:E16" si="1">D9/$P9</f>
        <v>5.8823529411764705E-2</v>
      </c>
      <c r="F9" s="21">
        <v>20</v>
      </c>
      <c r="G9" s="22">
        <f t="shared" ref="G9:G16" si="2">F9/$P9</f>
        <v>0.58823529411764708</v>
      </c>
      <c r="H9" s="21">
        <v>10</v>
      </c>
      <c r="I9" s="22">
        <f t="shared" ref="I9:I16" si="3">H9/$P9</f>
        <v>0.29411764705882354</v>
      </c>
      <c r="J9" s="21">
        <v>0</v>
      </c>
      <c r="K9" s="22">
        <f t="shared" ref="K9:K16" si="4">J9/$P9</f>
        <v>0</v>
      </c>
      <c r="L9" s="21">
        <v>1</v>
      </c>
      <c r="M9" s="22">
        <f t="shared" ref="M9:M16" si="5">L9/$P9</f>
        <v>2.9411764705882353E-2</v>
      </c>
      <c r="N9" s="21">
        <v>1</v>
      </c>
      <c r="O9" s="22">
        <f t="shared" ref="O9:O16" si="6">N9/$P9</f>
        <v>2.9411764705882353E-2</v>
      </c>
      <c r="P9" s="23">
        <f t="shared" ref="P9:P15" si="7">SUM(B9,D9,F9,H9,J9,L9,N9)</f>
        <v>34</v>
      </c>
      <c r="Q9" s="30"/>
    </row>
    <row r="10" spans="1:17" s="31" customFormat="1" ht="15.75">
      <c r="A10" s="20">
        <v>1</v>
      </c>
      <c r="B10" s="21">
        <v>0</v>
      </c>
      <c r="C10" s="22">
        <f>B10/$P10</f>
        <v>0</v>
      </c>
      <c r="D10" s="21">
        <v>2</v>
      </c>
      <c r="E10" s="22">
        <f t="shared" si="1"/>
        <v>7.1428571428571425E-2</v>
      </c>
      <c r="F10" s="21">
        <v>15</v>
      </c>
      <c r="G10" s="22">
        <f t="shared" si="2"/>
        <v>0.5357142857142857</v>
      </c>
      <c r="H10" s="21">
        <v>9</v>
      </c>
      <c r="I10" s="22">
        <f t="shared" si="3"/>
        <v>0.32142857142857145</v>
      </c>
      <c r="J10" s="21">
        <v>0</v>
      </c>
      <c r="K10" s="22">
        <f t="shared" si="4"/>
        <v>0</v>
      </c>
      <c r="L10" s="21">
        <v>2</v>
      </c>
      <c r="M10" s="22">
        <f t="shared" si="5"/>
        <v>7.1428571428571425E-2</v>
      </c>
      <c r="N10" s="21">
        <v>0</v>
      </c>
      <c r="O10" s="22">
        <f t="shared" si="6"/>
        <v>0</v>
      </c>
      <c r="P10" s="23">
        <f t="shared" si="7"/>
        <v>28</v>
      </c>
      <c r="Q10" s="30"/>
    </row>
    <row r="11" spans="1:17" s="31" customFormat="1" ht="15.75">
      <c r="A11" s="20">
        <v>2</v>
      </c>
      <c r="B11" s="21">
        <v>0</v>
      </c>
      <c r="C11" s="22">
        <f t="shared" si="0"/>
        <v>0</v>
      </c>
      <c r="D11" s="21">
        <v>2</v>
      </c>
      <c r="E11" s="22">
        <f t="shared" si="1"/>
        <v>7.6923076923076927E-2</v>
      </c>
      <c r="F11" s="21">
        <v>16</v>
      </c>
      <c r="G11" s="22">
        <f t="shared" si="2"/>
        <v>0.61538461538461542</v>
      </c>
      <c r="H11" s="21">
        <v>8</v>
      </c>
      <c r="I11" s="22">
        <f t="shared" si="3"/>
        <v>0.30769230769230771</v>
      </c>
      <c r="J11" s="21">
        <v>0</v>
      </c>
      <c r="K11" s="22">
        <f t="shared" si="4"/>
        <v>0</v>
      </c>
      <c r="L11" s="21">
        <v>0</v>
      </c>
      <c r="M11" s="22">
        <f t="shared" si="5"/>
        <v>0</v>
      </c>
      <c r="N11" s="21">
        <v>0</v>
      </c>
      <c r="O11" s="22">
        <f t="shared" si="6"/>
        <v>0</v>
      </c>
      <c r="P11" s="23">
        <f t="shared" si="7"/>
        <v>26</v>
      </c>
      <c r="Q11" s="30"/>
    </row>
    <row r="12" spans="1:17" s="31" customFormat="1" ht="15.75">
      <c r="A12" s="20">
        <v>3</v>
      </c>
      <c r="B12" s="21">
        <v>0</v>
      </c>
      <c r="C12" s="22">
        <f t="shared" si="0"/>
        <v>0</v>
      </c>
      <c r="D12" s="21">
        <v>1</v>
      </c>
      <c r="E12" s="22">
        <f t="shared" si="1"/>
        <v>3.4482758620689655E-2</v>
      </c>
      <c r="F12" s="21">
        <v>18</v>
      </c>
      <c r="G12" s="22">
        <f t="shared" si="2"/>
        <v>0.62068965517241381</v>
      </c>
      <c r="H12" s="21">
        <v>9</v>
      </c>
      <c r="I12" s="22">
        <f t="shared" si="3"/>
        <v>0.31034482758620691</v>
      </c>
      <c r="J12" s="21">
        <v>0</v>
      </c>
      <c r="K12" s="22">
        <f t="shared" si="4"/>
        <v>0</v>
      </c>
      <c r="L12" s="21">
        <v>1</v>
      </c>
      <c r="M12" s="22">
        <f t="shared" si="5"/>
        <v>3.4482758620689655E-2</v>
      </c>
      <c r="N12" s="21">
        <v>0</v>
      </c>
      <c r="O12" s="22">
        <f t="shared" si="6"/>
        <v>0</v>
      </c>
      <c r="P12" s="23">
        <f t="shared" si="7"/>
        <v>29</v>
      </c>
      <c r="Q12" s="30"/>
    </row>
    <row r="13" spans="1:17" s="31" customFormat="1" ht="15.75">
      <c r="A13" s="20">
        <v>4</v>
      </c>
      <c r="B13" s="21">
        <v>0</v>
      </c>
      <c r="C13" s="22">
        <f t="shared" si="0"/>
        <v>0</v>
      </c>
      <c r="D13" s="21">
        <v>0</v>
      </c>
      <c r="E13" s="22">
        <f t="shared" si="1"/>
        <v>0</v>
      </c>
      <c r="F13" s="21">
        <v>19</v>
      </c>
      <c r="G13" s="22">
        <f t="shared" si="2"/>
        <v>0.6333333333333333</v>
      </c>
      <c r="H13" s="21">
        <v>10</v>
      </c>
      <c r="I13" s="22">
        <f t="shared" si="3"/>
        <v>0.33333333333333331</v>
      </c>
      <c r="J13" s="21">
        <v>0</v>
      </c>
      <c r="K13" s="22">
        <f t="shared" si="4"/>
        <v>0</v>
      </c>
      <c r="L13" s="21">
        <v>0</v>
      </c>
      <c r="M13" s="22">
        <f t="shared" si="5"/>
        <v>0</v>
      </c>
      <c r="N13" s="21">
        <v>1</v>
      </c>
      <c r="O13" s="22">
        <f t="shared" si="6"/>
        <v>3.3333333333333333E-2</v>
      </c>
      <c r="P13" s="23">
        <f t="shared" si="7"/>
        <v>30</v>
      </c>
      <c r="Q13" s="30"/>
    </row>
    <row r="14" spans="1:17" s="31" customFormat="1" ht="15.75">
      <c r="A14" s="20">
        <v>5</v>
      </c>
      <c r="B14" s="21">
        <v>0</v>
      </c>
      <c r="C14" s="22">
        <f t="shared" si="0"/>
        <v>0</v>
      </c>
      <c r="D14" s="21">
        <v>1</v>
      </c>
      <c r="E14" s="22">
        <f t="shared" si="1"/>
        <v>3.0303030303030304E-2</v>
      </c>
      <c r="F14" s="21">
        <v>19</v>
      </c>
      <c r="G14" s="22">
        <f t="shared" si="2"/>
        <v>0.5757575757575758</v>
      </c>
      <c r="H14" s="21">
        <v>11</v>
      </c>
      <c r="I14" s="22">
        <f t="shared" si="3"/>
        <v>0.33333333333333331</v>
      </c>
      <c r="J14" s="21">
        <v>0</v>
      </c>
      <c r="K14" s="22">
        <f t="shared" si="4"/>
        <v>0</v>
      </c>
      <c r="L14" s="21">
        <v>1</v>
      </c>
      <c r="M14" s="22">
        <f t="shared" si="5"/>
        <v>3.0303030303030304E-2</v>
      </c>
      <c r="N14" s="21">
        <v>1</v>
      </c>
      <c r="O14" s="22">
        <f t="shared" si="6"/>
        <v>3.0303030303030304E-2</v>
      </c>
      <c r="P14" s="23">
        <f t="shared" si="7"/>
        <v>33</v>
      </c>
      <c r="Q14" s="30"/>
    </row>
    <row r="15" spans="1:17" s="31" customFormat="1" ht="15.75">
      <c r="A15" s="20">
        <v>6</v>
      </c>
      <c r="B15" s="21">
        <v>0</v>
      </c>
      <c r="C15" s="22">
        <f t="shared" si="0"/>
        <v>0</v>
      </c>
      <c r="D15" s="21">
        <v>0</v>
      </c>
      <c r="E15" s="22">
        <f t="shared" si="1"/>
        <v>0</v>
      </c>
      <c r="F15" s="21">
        <v>17</v>
      </c>
      <c r="G15" s="22">
        <f t="shared" si="2"/>
        <v>0.65384615384615385</v>
      </c>
      <c r="H15" s="21">
        <v>8</v>
      </c>
      <c r="I15" s="22">
        <f t="shared" si="3"/>
        <v>0.30769230769230771</v>
      </c>
      <c r="J15" s="21">
        <v>0</v>
      </c>
      <c r="K15" s="22">
        <f t="shared" si="4"/>
        <v>0</v>
      </c>
      <c r="L15" s="21">
        <v>1</v>
      </c>
      <c r="M15" s="22">
        <f t="shared" si="5"/>
        <v>3.8461538461538464E-2</v>
      </c>
      <c r="N15" s="21">
        <v>0</v>
      </c>
      <c r="O15" s="22">
        <f t="shared" si="6"/>
        <v>0</v>
      </c>
      <c r="P15" s="23">
        <f t="shared" si="7"/>
        <v>26</v>
      </c>
      <c r="Q15" s="30"/>
    </row>
    <row r="16" spans="1:17" s="11" customFormat="1" ht="16.5" thickBot="1">
      <c r="A16" s="24" t="s">
        <v>6</v>
      </c>
      <c r="B16" s="25">
        <f>SUM(B9:B15)</f>
        <v>0</v>
      </c>
      <c r="C16" s="26">
        <f t="shared" si="0"/>
        <v>0</v>
      </c>
      <c r="D16" s="25">
        <f>SUM(D9:D15)</f>
        <v>8</v>
      </c>
      <c r="E16" s="26">
        <f t="shared" si="1"/>
        <v>3.8834951456310676E-2</v>
      </c>
      <c r="F16" s="25">
        <f>SUM(F9:F15)</f>
        <v>124</v>
      </c>
      <c r="G16" s="26">
        <f t="shared" si="2"/>
        <v>0.60194174757281549</v>
      </c>
      <c r="H16" s="25">
        <f>SUM(H9:H15)</f>
        <v>65</v>
      </c>
      <c r="I16" s="26">
        <f t="shared" si="3"/>
        <v>0.3155339805825243</v>
      </c>
      <c r="J16" s="25">
        <f>SUM(J9:J15)</f>
        <v>0</v>
      </c>
      <c r="K16" s="26">
        <f t="shared" si="4"/>
        <v>0</v>
      </c>
      <c r="L16" s="25">
        <f>SUM(L9:L15)</f>
        <v>6</v>
      </c>
      <c r="M16" s="26">
        <f t="shared" si="5"/>
        <v>2.9126213592233011E-2</v>
      </c>
      <c r="N16" s="25">
        <f>SUM(N9:N15)</f>
        <v>3</v>
      </c>
      <c r="O16" s="26">
        <f t="shared" si="6"/>
        <v>1.4563106796116505E-2</v>
      </c>
      <c r="P16" s="27">
        <f>SUM(P9:P15)</f>
        <v>206</v>
      </c>
      <c r="Q16" s="32"/>
    </row>
    <row r="17" spans="1:17" s="37" customFormat="1" ht="13.5" customHeight="1" thickTop="1">
      <c r="A17" s="33"/>
      <c r="B17" s="34"/>
      <c r="C17" s="35"/>
      <c r="D17" s="34"/>
      <c r="E17" s="35"/>
      <c r="F17" s="34"/>
      <c r="G17" s="35"/>
      <c r="H17" s="34"/>
      <c r="I17" s="35"/>
      <c r="J17" s="34"/>
      <c r="K17" s="35"/>
      <c r="L17" s="34"/>
      <c r="M17" s="35"/>
      <c r="N17" s="34"/>
      <c r="O17" s="35"/>
      <c r="P17" s="34"/>
      <c r="Q17" s="36"/>
    </row>
    <row r="18" spans="1:17" s="37" customFormat="1" ht="10.5" customHeight="1">
      <c r="A18" s="33"/>
      <c r="B18" s="34"/>
      <c r="C18" s="35"/>
      <c r="D18" s="34"/>
      <c r="E18" s="35"/>
      <c r="F18" s="34"/>
      <c r="G18" s="35"/>
      <c r="H18" s="34"/>
      <c r="I18" s="35"/>
      <c r="J18" s="34"/>
      <c r="K18" s="35"/>
      <c r="L18" s="34"/>
      <c r="M18" s="35"/>
      <c r="N18" s="34"/>
      <c r="O18" s="35"/>
      <c r="P18" s="34"/>
      <c r="Q18" s="36"/>
    </row>
    <row r="19" spans="1:17" s="37" customFormat="1" ht="30.75" customHeight="1">
      <c r="A19" s="225" t="s">
        <v>96</v>
      </c>
      <c r="B19" s="225"/>
      <c r="C19" s="225"/>
      <c r="D19" s="225"/>
      <c r="E19" s="225"/>
      <c r="F19" s="225"/>
      <c r="G19" s="225"/>
      <c r="H19" s="225"/>
      <c r="I19" s="225"/>
      <c r="J19" s="225"/>
      <c r="K19" s="225"/>
      <c r="L19" s="225"/>
      <c r="M19" s="225"/>
      <c r="N19" s="225"/>
      <c r="O19" s="225"/>
      <c r="P19" s="225"/>
      <c r="Q19" s="225"/>
    </row>
    <row r="20" spans="1:17" s="37" customFormat="1" ht="13.5" customHeight="1" thickBot="1">
      <c r="A20" s="33"/>
      <c r="B20" s="34"/>
      <c r="C20" s="35"/>
      <c r="D20" s="34"/>
      <c r="E20" s="35"/>
      <c r="F20" s="34"/>
      <c r="G20" s="35"/>
      <c r="H20" s="34"/>
      <c r="I20" s="35"/>
      <c r="J20" s="34"/>
      <c r="K20" s="35"/>
      <c r="L20" s="34"/>
      <c r="M20" s="35"/>
      <c r="N20" s="34"/>
      <c r="O20" s="35"/>
      <c r="P20" s="34"/>
      <c r="Q20" s="36"/>
    </row>
    <row r="21" spans="1:17" s="31" customFormat="1" ht="16.5" thickTop="1">
      <c r="A21" s="12" t="s">
        <v>81</v>
      </c>
      <c r="B21" s="13"/>
      <c r="C21" s="14"/>
      <c r="D21" s="15"/>
      <c r="E21" s="14"/>
      <c r="F21" s="13"/>
      <c r="G21" s="14"/>
      <c r="H21" s="13"/>
      <c r="I21" s="14"/>
      <c r="J21" s="13"/>
      <c r="K21" s="14"/>
      <c r="L21" s="13"/>
      <c r="M21" s="14"/>
      <c r="N21" s="13"/>
      <c r="O21" s="14"/>
      <c r="P21" s="16"/>
      <c r="Q21" s="30"/>
    </row>
    <row r="22" spans="1:17" s="31" customFormat="1" ht="212.25" customHeight="1">
      <c r="A22" s="17"/>
      <c r="B22" s="18" t="s">
        <v>41</v>
      </c>
      <c r="C22" s="18" t="s">
        <v>42</v>
      </c>
      <c r="D22" s="18" t="s">
        <v>0</v>
      </c>
      <c r="E22" s="18" t="s">
        <v>1</v>
      </c>
      <c r="F22" s="18" t="s">
        <v>43</v>
      </c>
      <c r="G22" s="18" t="s">
        <v>44</v>
      </c>
      <c r="H22" s="18" t="s">
        <v>45</v>
      </c>
      <c r="I22" s="18" t="s">
        <v>46</v>
      </c>
      <c r="J22" s="18" t="s">
        <v>47</v>
      </c>
      <c r="K22" s="18" t="s">
        <v>48</v>
      </c>
      <c r="L22" s="18" t="s">
        <v>2</v>
      </c>
      <c r="M22" s="18" t="s">
        <v>3</v>
      </c>
      <c r="N22" s="18" t="s">
        <v>4</v>
      </c>
      <c r="O22" s="18" t="s">
        <v>5</v>
      </c>
      <c r="P22" s="19" t="s">
        <v>6</v>
      </c>
    </row>
    <row r="23" spans="1:17" s="31" customFormat="1" ht="15.75">
      <c r="A23" s="20" t="s">
        <v>12</v>
      </c>
      <c r="B23" s="38">
        <f t="shared" ref="B23:B30" si="8">B37+B51</f>
        <v>0</v>
      </c>
      <c r="C23" s="22">
        <f t="shared" ref="C23:C30" si="9">B23/$P23</f>
        <v>0</v>
      </c>
      <c r="D23" s="38">
        <f t="shared" ref="D23:D30" si="10">D37+D51</f>
        <v>2</v>
      </c>
      <c r="E23" s="22">
        <f t="shared" ref="E23:E30" si="11">D23/$P23</f>
        <v>6.0606060606060608E-2</v>
      </c>
      <c r="F23" s="38">
        <f t="shared" ref="F23:F30" si="12">F37+F51</f>
        <v>20</v>
      </c>
      <c r="G23" s="22">
        <f>F23/$P23</f>
        <v>0.60606060606060608</v>
      </c>
      <c r="H23" s="38">
        <f t="shared" ref="H23:H30" si="13">H37+H51</f>
        <v>10</v>
      </c>
      <c r="I23" s="22">
        <f t="shared" ref="I23:I30" si="14">H23/$P23</f>
        <v>0.30303030303030304</v>
      </c>
      <c r="J23" s="38">
        <f t="shared" ref="J23:J30" si="15">J37+J51</f>
        <v>0</v>
      </c>
      <c r="K23" s="22">
        <f t="shared" ref="K23:K30" si="16">J23/$P23</f>
        <v>0</v>
      </c>
      <c r="L23" s="38">
        <f t="shared" ref="L23:L30" si="17">L37+L51</f>
        <v>1</v>
      </c>
      <c r="M23" s="22">
        <f t="shared" ref="M23:M30" si="18">L23/$P23</f>
        <v>3.0303030303030304E-2</v>
      </c>
      <c r="N23" s="38">
        <f t="shared" ref="N23:N30" si="19">N37+N51</f>
        <v>0</v>
      </c>
      <c r="O23" s="22">
        <f t="shared" ref="O23:O30" si="20">N23/$P23</f>
        <v>0</v>
      </c>
      <c r="P23" s="23">
        <f t="shared" ref="P23:P30" si="21">P37+P51</f>
        <v>33</v>
      </c>
      <c r="Q23" s="30"/>
    </row>
    <row r="24" spans="1:17" s="31" customFormat="1" ht="15.75">
      <c r="A24" s="20">
        <v>1</v>
      </c>
      <c r="B24" s="38">
        <f t="shared" si="8"/>
        <v>0</v>
      </c>
      <c r="C24" s="22">
        <f t="shared" si="9"/>
        <v>0</v>
      </c>
      <c r="D24" s="38">
        <f t="shared" si="10"/>
        <v>2</v>
      </c>
      <c r="E24" s="22">
        <f t="shared" si="11"/>
        <v>6.8965517241379309E-2</v>
      </c>
      <c r="F24" s="38">
        <f t="shared" si="12"/>
        <v>15</v>
      </c>
      <c r="G24" s="22">
        <f t="shared" ref="G24:G30" si="22">F24/$P24</f>
        <v>0.51724137931034486</v>
      </c>
      <c r="H24" s="38">
        <f t="shared" si="13"/>
        <v>9</v>
      </c>
      <c r="I24" s="22">
        <f t="shared" si="14"/>
        <v>0.31034482758620691</v>
      </c>
      <c r="J24" s="38">
        <f t="shared" si="15"/>
        <v>0</v>
      </c>
      <c r="K24" s="22">
        <f t="shared" si="16"/>
        <v>0</v>
      </c>
      <c r="L24" s="38">
        <f t="shared" si="17"/>
        <v>2</v>
      </c>
      <c r="M24" s="22">
        <f t="shared" si="18"/>
        <v>6.8965517241379309E-2</v>
      </c>
      <c r="N24" s="38">
        <f t="shared" si="19"/>
        <v>1</v>
      </c>
      <c r="O24" s="22">
        <f t="shared" si="20"/>
        <v>3.4482758620689655E-2</v>
      </c>
      <c r="P24" s="23">
        <f t="shared" si="21"/>
        <v>29</v>
      </c>
      <c r="Q24" s="30"/>
    </row>
    <row r="25" spans="1:17" s="31" customFormat="1" ht="15.75">
      <c r="A25" s="20">
        <v>2</v>
      </c>
      <c r="B25" s="38">
        <f t="shared" si="8"/>
        <v>0</v>
      </c>
      <c r="C25" s="22">
        <f t="shared" si="9"/>
        <v>0</v>
      </c>
      <c r="D25" s="38">
        <f t="shared" si="10"/>
        <v>2</v>
      </c>
      <c r="E25" s="22">
        <f t="shared" si="11"/>
        <v>7.6923076923076927E-2</v>
      </c>
      <c r="F25" s="38">
        <f t="shared" si="12"/>
        <v>16</v>
      </c>
      <c r="G25" s="22">
        <f t="shared" si="22"/>
        <v>0.61538461538461542</v>
      </c>
      <c r="H25" s="38">
        <f t="shared" si="13"/>
        <v>8</v>
      </c>
      <c r="I25" s="22">
        <f t="shared" si="14"/>
        <v>0.30769230769230771</v>
      </c>
      <c r="J25" s="38">
        <f t="shared" si="15"/>
        <v>0</v>
      </c>
      <c r="K25" s="22">
        <f t="shared" si="16"/>
        <v>0</v>
      </c>
      <c r="L25" s="38">
        <f t="shared" si="17"/>
        <v>0</v>
      </c>
      <c r="M25" s="22">
        <f t="shared" si="18"/>
        <v>0</v>
      </c>
      <c r="N25" s="38">
        <f t="shared" si="19"/>
        <v>0</v>
      </c>
      <c r="O25" s="22">
        <f t="shared" si="20"/>
        <v>0</v>
      </c>
      <c r="P25" s="23">
        <f t="shared" si="21"/>
        <v>26</v>
      </c>
      <c r="Q25" s="30"/>
    </row>
    <row r="26" spans="1:17" s="31" customFormat="1" ht="15.75">
      <c r="A26" s="20">
        <v>3</v>
      </c>
      <c r="B26" s="38">
        <f t="shared" si="8"/>
        <v>0</v>
      </c>
      <c r="C26" s="22">
        <f t="shared" si="9"/>
        <v>0</v>
      </c>
      <c r="D26" s="38">
        <f t="shared" si="10"/>
        <v>1</v>
      </c>
      <c r="E26" s="22">
        <f t="shared" si="11"/>
        <v>3.4482758620689655E-2</v>
      </c>
      <c r="F26" s="38">
        <f t="shared" si="12"/>
        <v>18</v>
      </c>
      <c r="G26" s="22">
        <f t="shared" si="22"/>
        <v>0.62068965517241381</v>
      </c>
      <c r="H26" s="38">
        <f t="shared" si="13"/>
        <v>9</v>
      </c>
      <c r="I26" s="22">
        <f t="shared" si="14"/>
        <v>0.31034482758620691</v>
      </c>
      <c r="J26" s="38">
        <f t="shared" si="15"/>
        <v>0</v>
      </c>
      <c r="K26" s="22">
        <f t="shared" si="16"/>
        <v>0</v>
      </c>
      <c r="L26" s="38">
        <f t="shared" si="17"/>
        <v>1</v>
      </c>
      <c r="M26" s="22">
        <f t="shared" si="18"/>
        <v>3.4482758620689655E-2</v>
      </c>
      <c r="N26" s="38">
        <f t="shared" si="19"/>
        <v>0</v>
      </c>
      <c r="O26" s="22">
        <f t="shared" si="20"/>
        <v>0</v>
      </c>
      <c r="P26" s="23">
        <f t="shared" si="21"/>
        <v>29</v>
      </c>
      <c r="Q26" s="30"/>
    </row>
    <row r="27" spans="1:17" s="31" customFormat="1" ht="15.75">
      <c r="A27" s="20">
        <v>4</v>
      </c>
      <c r="B27" s="38">
        <f t="shared" si="8"/>
        <v>0</v>
      </c>
      <c r="C27" s="22">
        <f t="shared" si="9"/>
        <v>0</v>
      </c>
      <c r="D27" s="38">
        <f t="shared" si="10"/>
        <v>1</v>
      </c>
      <c r="E27" s="22">
        <f t="shared" si="11"/>
        <v>3.2258064516129031E-2</v>
      </c>
      <c r="F27" s="38">
        <f t="shared" si="12"/>
        <v>19</v>
      </c>
      <c r="G27" s="22">
        <f t="shared" si="22"/>
        <v>0.61290322580645162</v>
      </c>
      <c r="H27" s="38">
        <f t="shared" si="13"/>
        <v>10</v>
      </c>
      <c r="I27" s="22">
        <f t="shared" si="14"/>
        <v>0.32258064516129031</v>
      </c>
      <c r="J27" s="38">
        <f t="shared" si="15"/>
        <v>0</v>
      </c>
      <c r="K27" s="22">
        <f t="shared" si="16"/>
        <v>0</v>
      </c>
      <c r="L27" s="38">
        <f t="shared" si="17"/>
        <v>0</v>
      </c>
      <c r="M27" s="22">
        <f t="shared" si="18"/>
        <v>0</v>
      </c>
      <c r="N27" s="38">
        <f t="shared" si="19"/>
        <v>1</v>
      </c>
      <c r="O27" s="22">
        <f t="shared" si="20"/>
        <v>3.2258064516129031E-2</v>
      </c>
      <c r="P27" s="23">
        <f t="shared" si="21"/>
        <v>31</v>
      </c>
      <c r="Q27" s="30"/>
    </row>
    <row r="28" spans="1:17" s="31" customFormat="1" ht="15.75">
      <c r="A28" s="20">
        <v>5</v>
      </c>
      <c r="B28" s="38">
        <f t="shared" si="8"/>
        <v>0</v>
      </c>
      <c r="C28" s="22">
        <f t="shared" si="9"/>
        <v>0</v>
      </c>
      <c r="D28" s="38">
        <f t="shared" si="10"/>
        <v>0</v>
      </c>
      <c r="E28" s="22">
        <f t="shared" si="11"/>
        <v>0</v>
      </c>
      <c r="F28" s="38">
        <f t="shared" si="12"/>
        <v>19</v>
      </c>
      <c r="G28" s="22">
        <f t="shared" si="22"/>
        <v>0.59375</v>
      </c>
      <c r="H28" s="38">
        <f t="shared" si="13"/>
        <v>11</v>
      </c>
      <c r="I28" s="22">
        <f t="shared" si="14"/>
        <v>0.34375</v>
      </c>
      <c r="J28" s="38">
        <f t="shared" si="15"/>
        <v>0</v>
      </c>
      <c r="K28" s="22">
        <f>J28/$P28</f>
        <v>0</v>
      </c>
      <c r="L28" s="38">
        <f t="shared" si="17"/>
        <v>1</v>
      </c>
      <c r="M28" s="22">
        <f t="shared" si="18"/>
        <v>3.125E-2</v>
      </c>
      <c r="N28" s="38">
        <f t="shared" si="19"/>
        <v>1</v>
      </c>
      <c r="O28" s="22">
        <f t="shared" si="20"/>
        <v>3.125E-2</v>
      </c>
      <c r="P28" s="23">
        <f t="shared" si="21"/>
        <v>32</v>
      </c>
      <c r="Q28" s="30"/>
    </row>
    <row r="29" spans="1:17" s="31" customFormat="1" ht="15.75">
      <c r="A29" s="20">
        <v>6</v>
      </c>
      <c r="B29" s="38">
        <f t="shared" si="8"/>
        <v>0</v>
      </c>
      <c r="C29" s="22">
        <f t="shared" si="9"/>
        <v>0</v>
      </c>
      <c r="D29" s="38">
        <f t="shared" si="10"/>
        <v>0</v>
      </c>
      <c r="E29" s="22">
        <f t="shared" si="11"/>
        <v>0</v>
      </c>
      <c r="F29" s="38">
        <f t="shared" si="12"/>
        <v>17</v>
      </c>
      <c r="G29" s="22">
        <f t="shared" si="22"/>
        <v>0.65384615384615385</v>
      </c>
      <c r="H29" s="38">
        <f t="shared" si="13"/>
        <v>8</v>
      </c>
      <c r="I29" s="22">
        <f t="shared" si="14"/>
        <v>0.30769230769230771</v>
      </c>
      <c r="J29" s="38">
        <f t="shared" si="15"/>
        <v>0</v>
      </c>
      <c r="K29" s="22">
        <f t="shared" si="16"/>
        <v>0</v>
      </c>
      <c r="L29" s="38">
        <f t="shared" si="17"/>
        <v>1</v>
      </c>
      <c r="M29" s="22">
        <f t="shared" si="18"/>
        <v>3.8461538461538464E-2</v>
      </c>
      <c r="N29" s="38">
        <f t="shared" si="19"/>
        <v>0</v>
      </c>
      <c r="O29" s="22">
        <f t="shared" si="20"/>
        <v>0</v>
      </c>
      <c r="P29" s="23">
        <f t="shared" si="21"/>
        <v>26</v>
      </c>
      <c r="Q29" s="30"/>
    </row>
    <row r="30" spans="1:17" s="1" customFormat="1" ht="16.5" thickBot="1">
      <c r="A30" s="24" t="s">
        <v>6</v>
      </c>
      <c r="B30" s="25">
        <f t="shared" si="8"/>
        <v>0</v>
      </c>
      <c r="C30" s="26">
        <f t="shared" si="9"/>
        <v>0</v>
      </c>
      <c r="D30" s="25">
        <f t="shared" si="10"/>
        <v>8</v>
      </c>
      <c r="E30" s="26">
        <f t="shared" si="11"/>
        <v>3.8834951456310676E-2</v>
      </c>
      <c r="F30" s="25">
        <f t="shared" si="12"/>
        <v>124</v>
      </c>
      <c r="G30" s="26">
        <f t="shared" si="22"/>
        <v>0.60194174757281549</v>
      </c>
      <c r="H30" s="25">
        <f t="shared" si="13"/>
        <v>65</v>
      </c>
      <c r="I30" s="26">
        <f t="shared" si="14"/>
        <v>0.3155339805825243</v>
      </c>
      <c r="J30" s="25">
        <f t="shared" si="15"/>
        <v>0</v>
      </c>
      <c r="K30" s="26">
        <f t="shared" si="16"/>
        <v>0</v>
      </c>
      <c r="L30" s="25">
        <f t="shared" si="17"/>
        <v>6</v>
      </c>
      <c r="M30" s="26">
        <f t="shared" si="18"/>
        <v>2.9126213592233011E-2</v>
      </c>
      <c r="N30" s="25">
        <f t="shared" si="19"/>
        <v>3</v>
      </c>
      <c r="O30" s="26">
        <f t="shared" si="20"/>
        <v>1.4563106796116505E-2</v>
      </c>
      <c r="P30" s="27">
        <f t="shared" si="21"/>
        <v>206</v>
      </c>
      <c r="Q30" s="39"/>
    </row>
    <row r="31" spans="1:17" s="31" customFormat="1" ht="15.75" thickTop="1">
      <c r="A31" s="30"/>
      <c r="B31" s="28"/>
      <c r="C31" s="29"/>
      <c r="D31" s="28"/>
      <c r="E31" s="29"/>
      <c r="F31" s="28"/>
      <c r="G31" s="29"/>
      <c r="H31" s="28"/>
      <c r="I31" s="29"/>
      <c r="J31" s="28"/>
      <c r="K31" s="29"/>
      <c r="L31" s="28"/>
      <c r="M31" s="29"/>
      <c r="N31" s="28"/>
      <c r="O31" s="29"/>
      <c r="P31" s="28"/>
      <c r="Q31" s="30"/>
    </row>
    <row r="32" spans="1:17" s="31" customFormat="1" ht="15">
      <c r="A32" s="30"/>
      <c r="B32" s="28"/>
      <c r="C32" s="29"/>
      <c r="D32" s="28"/>
      <c r="E32" s="29"/>
      <c r="F32" s="28"/>
      <c r="G32" s="29"/>
      <c r="H32" s="28"/>
      <c r="I32" s="29"/>
      <c r="J32" s="28"/>
      <c r="K32" s="29"/>
      <c r="L32" s="28"/>
      <c r="M32" s="29"/>
      <c r="N32" s="28"/>
      <c r="O32" s="29"/>
      <c r="P32" s="28"/>
      <c r="Q32" s="30"/>
    </row>
    <row r="33" spans="1:17" s="31" customFormat="1" ht="33.75" customHeight="1">
      <c r="A33" s="225" t="s">
        <v>97</v>
      </c>
      <c r="B33" s="225"/>
      <c r="C33" s="225"/>
      <c r="D33" s="225"/>
      <c r="E33" s="225"/>
      <c r="F33" s="225"/>
      <c r="G33" s="225"/>
      <c r="H33" s="225"/>
      <c r="I33" s="225"/>
      <c r="J33" s="225"/>
      <c r="K33" s="225"/>
      <c r="L33" s="225"/>
      <c r="M33" s="225"/>
      <c r="N33" s="225"/>
      <c r="O33" s="225"/>
      <c r="P33" s="225"/>
      <c r="Q33" s="225"/>
    </row>
    <row r="34" spans="1:17" s="31" customFormat="1" ht="15.75" thickBot="1">
      <c r="A34" s="30"/>
      <c r="B34" s="28"/>
      <c r="C34" s="29"/>
      <c r="D34" s="28"/>
      <c r="E34" s="29"/>
      <c r="F34" s="28"/>
      <c r="G34" s="29"/>
      <c r="H34" s="28"/>
      <c r="I34" s="29"/>
      <c r="J34" s="28"/>
      <c r="K34" s="29"/>
      <c r="L34" s="28"/>
      <c r="M34" s="29"/>
      <c r="N34" s="28"/>
      <c r="O34" s="29"/>
      <c r="P34" s="28"/>
      <c r="Q34" s="30"/>
    </row>
    <row r="35" spans="1:17" s="31" customFormat="1" ht="16.5" thickTop="1">
      <c r="A35" s="12" t="s">
        <v>82</v>
      </c>
      <c r="B35" s="13"/>
      <c r="C35" s="14"/>
      <c r="D35" s="15"/>
      <c r="E35" s="14"/>
      <c r="F35" s="13"/>
      <c r="G35" s="14"/>
      <c r="H35" s="13"/>
      <c r="I35" s="14"/>
      <c r="J35" s="13"/>
      <c r="K35" s="14"/>
      <c r="L35" s="13"/>
      <c r="M35" s="14"/>
      <c r="N35" s="13"/>
      <c r="O35" s="14"/>
      <c r="P35" s="16"/>
      <c r="Q35" s="30"/>
    </row>
    <row r="36" spans="1:17" s="31" customFormat="1" ht="209.25" customHeight="1">
      <c r="A36" s="17"/>
      <c r="B36" s="18" t="s">
        <v>41</v>
      </c>
      <c r="C36" s="18" t="s">
        <v>42</v>
      </c>
      <c r="D36" s="18" t="s">
        <v>0</v>
      </c>
      <c r="E36" s="18" t="s">
        <v>1</v>
      </c>
      <c r="F36" s="18" t="s">
        <v>43</v>
      </c>
      <c r="G36" s="18" t="s">
        <v>44</v>
      </c>
      <c r="H36" s="18" t="s">
        <v>45</v>
      </c>
      <c r="I36" s="18" t="s">
        <v>46</v>
      </c>
      <c r="J36" s="18" t="s">
        <v>47</v>
      </c>
      <c r="K36" s="18" t="s">
        <v>48</v>
      </c>
      <c r="L36" s="18" t="s">
        <v>2</v>
      </c>
      <c r="M36" s="18" t="s">
        <v>3</v>
      </c>
      <c r="N36" s="18" t="s">
        <v>4</v>
      </c>
      <c r="O36" s="18" t="s">
        <v>5</v>
      </c>
      <c r="P36" s="19" t="s">
        <v>6</v>
      </c>
    </row>
    <row r="37" spans="1:17" s="31" customFormat="1" ht="15.75">
      <c r="A37" s="20" t="s">
        <v>12</v>
      </c>
      <c r="B37" s="21">
        <v>0</v>
      </c>
      <c r="C37" s="22">
        <f t="shared" ref="C37:C44" si="23">B37/$P37</f>
        <v>0</v>
      </c>
      <c r="D37" s="21">
        <v>1</v>
      </c>
      <c r="E37" s="22">
        <f t="shared" ref="E37:E44" si="24">D37/$P37</f>
        <v>3.3333333333333333E-2</v>
      </c>
      <c r="F37" s="21">
        <v>20</v>
      </c>
      <c r="G37" s="22">
        <f t="shared" ref="G37:G44" si="25">F37/$P37</f>
        <v>0.66666666666666663</v>
      </c>
      <c r="H37" s="21">
        <v>9</v>
      </c>
      <c r="I37" s="22">
        <f t="shared" ref="I37:I44" si="26">H37/$P37</f>
        <v>0.3</v>
      </c>
      <c r="J37" s="21">
        <v>0</v>
      </c>
      <c r="K37" s="22">
        <f t="shared" ref="K37:K44" si="27">J37/$P37</f>
        <v>0</v>
      </c>
      <c r="L37" s="21">
        <v>0</v>
      </c>
      <c r="M37" s="22">
        <f t="shared" ref="M37:M44" si="28">L37/$P37</f>
        <v>0</v>
      </c>
      <c r="N37" s="21">
        <v>0</v>
      </c>
      <c r="O37" s="22">
        <f t="shared" ref="O37:O44" si="29">N37/$P37</f>
        <v>0</v>
      </c>
      <c r="P37" s="23">
        <f t="shared" ref="P37:P43" si="30">SUM(B37,D37,F37,H37,J37,L37,N37)</f>
        <v>30</v>
      </c>
      <c r="Q37" s="30"/>
    </row>
    <row r="38" spans="1:17" s="31" customFormat="1" ht="15.75">
      <c r="A38" s="20">
        <v>1</v>
      </c>
      <c r="B38" s="21">
        <v>0</v>
      </c>
      <c r="C38" s="22">
        <f t="shared" si="23"/>
        <v>0</v>
      </c>
      <c r="D38" s="21">
        <v>1</v>
      </c>
      <c r="E38" s="22">
        <f t="shared" si="24"/>
        <v>0.04</v>
      </c>
      <c r="F38" s="21">
        <v>15</v>
      </c>
      <c r="G38" s="22">
        <f t="shared" si="25"/>
        <v>0.6</v>
      </c>
      <c r="H38" s="21">
        <v>8</v>
      </c>
      <c r="I38" s="22">
        <f t="shared" si="26"/>
        <v>0.32</v>
      </c>
      <c r="J38" s="21">
        <v>0</v>
      </c>
      <c r="K38" s="22">
        <f t="shared" si="27"/>
        <v>0</v>
      </c>
      <c r="L38" s="21">
        <v>1</v>
      </c>
      <c r="M38" s="22">
        <f t="shared" si="28"/>
        <v>0.04</v>
      </c>
      <c r="N38" s="21">
        <v>0</v>
      </c>
      <c r="O38" s="22">
        <f t="shared" si="29"/>
        <v>0</v>
      </c>
      <c r="P38" s="23">
        <f t="shared" si="30"/>
        <v>25</v>
      </c>
      <c r="Q38" s="30"/>
    </row>
    <row r="39" spans="1:17" s="31" customFormat="1" ht="15.75">
      <c r="A39" s="20">
        <v>2</v>
      </c>
      <c r="B39" s="21">
        <v>0</v>
      </c>
      <c r="C39" s="22">
        <f t="shared" si="23"/>
        <v>0</v>
      </c>
      <c r="D39" s="21">
        <v>0</v>
      </c>
      <c r="E39" s="22">
        <f t="shared" si="24"/>
        <v>0</v>
      </c>
      <c r="F39" s="21">
        <v>13</v>
      </c>
      <c r="G39" s="22">
        <f t="shared" si="25"/>
        <v>0.65</v>
      </c>
      <c r="H39" s="21">
        <v>7</v>
      </c>
      <c r="I39" s="22">
        <f t="shared" si="26"/>
        <v>0.35</v>
      </c>
      <c r="J39" s="21">
        <v>0</v>
      </c>
      <c r="K39" s="22">
        <f t="shared" si="27"/>
        <v>0</v>
      </c>
      <c r="L39" s="21">
        <v>0</v>
      </c>
      <c r="M39" s="22">
        <f t="shared" si="28"/>
        <v>0</v>
      </c>
      <c r="N39" s="21">
        <v>0</v>
      </c>
      <c r="O39" s="22">
        <f t="shared" si="29"/>
        <v>0</v>
      </c>
      <c r="P39" s="23">
        <f t="shared" si="30"/>
        <v>20</v>
      </c>
      <c r="Q39" s="30"/>
    </row>
    <row r="40" spans="1:17" s="31" customFormat="1" ht="15.75">
      <c r="A40" s="20">
        <v>3</v>
      </c>
      <c r="B40" s="21">
        <v>0</v>
      </c>
      <c r="C40" s="22">
        <f t="shared" si="23"/>
        <v>0</v>
      </c>
      <c r="D40" s="21">
        <v>0</v>
      </c>
      <c r="E40" s="22">
        <f t="shared" si="24"/>
        <v>0</v>
      </c>
      <c r="F40" s="21">
        <v>18</v>
      </c>
      <c r="G40" s="22">
        <f t="shared" si="25"/>
        <v>0.69230769230769229</v>
      </c>
      <c r="H40" s="21">
        <v>8</v>
      </c>
      <c r="I40" s="22">
        <f t="shared" si="26"/>
        <v>0.30769230769230771</v>
      </c>
      <c r="J40" s="21">
        <v>0</v>
      </c>
      <c r="K40" s="22">
        <f t="shared" si="27"/>
        <v>0</v>
      </c>
      <c r="L40" s="21">
        <v>0</v>
      </c>
      <c r="M40" s="22">
        <f t="shared" si="28"/>
        <v>0</v>
      </c>
      <c r="N40" s="21"/>
      <c r="O40" s="22">
        <f t="shared" si="29"/>
        <v>0</v>
      </c>
      <c r="P40" s="23">
        <f t="shared" si="30"/>
        <v>26</v>
      </c>
      <c r="Q40" s="30"/>
    </row>
    <row r="41" spans="1:17" s="31" customFormat="1" ht="15.75">
      <c r="A41" s="20">
        <v>4</v>
      </c>
      <c r="B41" s="21">
        <v>0</v>
      </c>
      <c r="C41" s="22">
        <f t="shared" si="23"/>
        <v>0</v>
      </c>
      <c r="D41" s="21">
        <v>1</v>
      </c>
      <c r="E41" s="22">
        <f t="shared" si="24"/>
        <v>3.8461538461538464E-2</v>
      </c>
      <c r="F41" s="21">
        <v>15</v>
      </c>
      <c r="G41" s="22">
        <f t="shared" si="25"/>
        <v>0.57692307692307687</v>
      </c>
      <c r="H41" s="21">
        <v>9</v>
      </c>
      <c r="I41" s="22">
        <f t="shared" si="26"/>
        <v>0.34615384615384615</v>
      </c>
      <c r="J41" s="21">
        <v>0</v>
      </c>
      <c r="K41" s="22">
        <f t="shared" si="27"/>
        <v>0</v>
      </c>
      <c r="L41" s="21">
        <v>0</v>
      </c>
      <c r="M41" s="22">
        <f t="shared" si="28"/>
        <v>0</v>
      </c>
      <c r="N41" s="21">
        <v>1</v>
      </c>
      <c r="O41" s="22">
        <f t="shared" si="29"/>
        <v>3.8461538461538464E-2</v>
      </c>
      <c r="P41" s="23">
        <f t="shared" si="30"/>
        <v>26</v>
      </c>
      <c r="Q41" s="30"/>
    </row>
    <row r="42" spans="1:17" s="31" customFormat="1" ht="15.75">
      <c r="A42" s="20">
        <v>5</v>
      </c>
      <c r="B42" s="21">
        <v>0</v>
      </c>
      <c r="C42" s="22">
        <f t="shared" si="23"/>
        <v>0</v>
      </c>
      <c r="D42" s="21">
        <v>0</v>
      </c>
      <c r="E42" s="22">
        <f t="shared" si="24"/>
        <v>0</v>
      </c>
      <c r="F42" s="21">
        <v>19</v>
      </c>
      <c r="G42" s="22">
        <f t="shared" si="25"/>
        <v>0.65517241379310343</v>
      </c>
      <c r="H42" s="21">
        <v>9</v>
      </c>
      <c r="I42" s="22">
        <f t="shared" si="26"/>
        <v>0.31034482758620691</v>
      </c>
      <c r="J42" s="21">
        <v>0</v>
      </c>
      <c r="K42" s="22">
        <f t="shared" si="27"/>
        <v>0</v>
      </c>
      <c r="L42" s="21">
        <v>0</v>
      </c>
      <c r="M42" s="22">
        <f t="shared" si="28"/>
        <v>0</v>
      </c>
      <c r="N42" s="21">
        <v>1</v>
      </c>
      <c r="O42" s="22">
        <f t="shared" si="29"/>
        <v>3.4482758620689655E-2</v>
      </c>
      <c r="P42" s="23">
        <f t="shared" si="30"/>
        <v>29</v>
      </c>
      <c r="Q42" s="30"/>
    </row>
    <row r="43" spans="1:17" s="31" customFormat="1" ht="15.75">
      <c r="A43" s="20">
        <v>6</v>
      </c>
      <c r="B43" s="21">
        <v>0</v>
      </c>
      <c r="C43" s="22">
        <f t="shared" si="23"/>
        <v>0</v>
      </c>
      <c r="D43" s="21">
        <v>0</v>
      </c>
      <c r="E43" s="22">
        <f t="shared" si="24"/>
        <v>0</v>
      </c>
      <c r="F43" s="21">
        <v>15</v>
      </c>
      <c r="G43" s="22">
        <f t="shared" si="25"/>
        <v>0.7142857142857143</v>
      </c>
      <c r="H43" s="21">
        <v>6</v>
      </c>
      <c r="I43" s="22">
        <f t="shared" si="26"/>
        <v>0.2857142857142857</v>
      </c>
      <c r="J43" s="21">
        <v>0</v>
      </c>
      <c r="K43" s="22">
        <f t="shared" si="27"/>
        <v>0</v>
      </c>
      <c r="L43" s="21">
        <v>0</v>
      </c>
      <c r="M43" s="22">
        <f t="shared" si="28"/>
        <v>0</v>
      </c>
      <c r="N43" s="21">
        <v>0</v>
      </c>
      <c r="O43" s="22">
        <f t="shared" si="29"/>
        <v>0</v>
      </c>
      <c r="P43" s="23">
        <f t="shared" si="30"/>
        <v>21</v>
      </c>
      <c r="Q43" s="30"/>
    </row>
    <row r="44" spans="1:17" s="1" customFormat="1" ht="16.5" thickBot="1">
      <c r="A44" s="98" t="s">
        <v>6</v>
      </c>
      <c r="B44" s="25">
        <f>SUM(B37:B43)</f>
        <v>0</v>
      </c>
      <c r="C44" s="26">
        <f t="shared" si="23"/>
        <v>0</v>
      </c>
      <c r="D44" s="25">
        <f>SUM(D37:D43)</f>
        <v>3</v>
      </c>
      <c r="E44" s="26">
        <f t="shared" si="24"/>
        <v>1.6949152542372881E-2</v>
      </c>
      <c r="F44" s="25">
        <f>SUM(F37:F43)</f>
        <v>115</v>
      </c>
      <c r="G44" s="26">
        <f t="shared" si="25"/>
        <v>0.64971751412429379</v>
      </c>
      <c r="H44" s="25">
        <f>SUM(H37:H43)</f>
        <v>56</v>
      </c>
      <c r="I44" s="26">
        <f t="shared" si="26"/>
        <v>0.31638418079096048</v>
      </c>
      <c r="J44" s="25">
        <f>SUM(J37:J43)</f>
        <v>0</v>
      </c>
      <c r="K44" s="26">
        <f t="shared" si="27"/>
        <v>0</v>
      </c>
      <c r="L44" s="25">
        <f>SUM(L37:L43)</f>
        <v>1</v>
      </c>
      <c r="M44" s="26">
        <f t="shared" si="28"/>
        <v>5.6497175141242938E-3</v>
      </c>
      <c r="N44" s="25">
        <f>SUM(N37:N43)</f>
        <v>2</v>
      </c>
      <c r="O44" s="26">
        <f t="shared" si="29"/>
        <v>1.1299435028248588E-2</v>
      </c>
      <c r="P44" s="27">
        <f>SUM(P37:P43)</f>
        <v>177</v>
      </c>
      <c r="Q44" s="39" t="s">
        <v>30</v>
      </c>
    </row>
    <row r="45" spans="1:17" s="42" customFormat="1" ht="16.5" thickTop="1">
      <c r="A45" s="33"/>
      <c r="B45" s="34"/>
      <c r="C45" s="40"/>
      <c r="D45" s="34"/>
      <c r="E45" s="40"/>
      <c r="F45" s="34"/>
      <c r="G45" s="40"/>
      <c r="H45" s="34"/>
      <c r="I45" s="40"/>
      <c r="J45" s="34"/>
      <c r="K45" s="40"/>
      <c r="L45" s="34"/>
      <c r="M45" s="40"/>
      <c r="N45" s="34"/>
      <c r="O45" s="40"/>
      <c r="P45" s="34"/>
      <c r="Q45" s="41"/>
    </row>
    <row r="46" spans="1:17" s="42" customFormat="1" ht="15.75">
      <c r="A46" s="33"/>
      <c r="B46" s="34"/>
      <c r="C46" s="40"/>
      <c r="D46" s="34"/>
      <c r="E46" s="40"/>
      <c r="F46" s="34"/>
      <c r="G46" s="40"/>
      <c r="H46" s="34"/>
      <c r="I46" s="40"/>
      <c r="J46" s="34"/>
      <c r="K46" s="40"/>
      <c r="L46" s="34"/>
      <c r="M46" s="40"/>
      <c r="N46" s="34"/>
      <c r="O46" s="40"/>
      <c r="P46" s="34"/>
      <c r="Q46" s="41"/>
    </row>
    <row r="47" spans="1:17" s="42" customFormat="1" ht="32.25" customHeight="1">
      <c r="A47" s="225" t="s">
        <v>98</v>
      </c>
      <c r="B47" s="225"/>
      <c r="C47" s="225"/>
      <c r="D47" s="225"/>
      <c r="E47" s="225"/>
      <c r="F47" s="225"/>
      <c r="G47" s="225"/>
      <c r="H47" s="225"/>
      <c r="I47" s="225"/>
      <c r="J47" s="225"/>
      <c r="K47" s="225"/>
      <c r="L47" s="225"/>
      <c r="M47" s="225"/>
      <c r="N47" s="225"/>
      <c r="O47" s="225"/>
      <c r="P47" s="225"/>
      <c r="Q47" s="225"/>
    </row>
    <row r="48" spans="1:17" s="31" customFormat="1" ht="15.75" thickBot="1">
      <c r="A48" s="30"/>
      <c r="B48" s="28"/>
      <c r="C48" s="29"/>
      <c r="D48" s="28"/>
      <c r="E48" s="29"/>
      <c r="F48" s="28"/>
      <c r="G48" s="29"/>
      <c r="H48" s="28"/>
      <c r="I48" s="29"/>
      <c r="J48" s="28"/>
      <c r="K48" s="29"/>
      <c r="L48" s="28"/>
      <c r="M48" s="29"/>
      <c r="N48" s="28"/>
      <c r="O48" s="29"/>
      <c r="P48" s="28"/>
      <c r="Q48" s="30"/>
    </row>
    <row r="49" spans="1:17" s="31" customFormat="1" ht="16.5" thickTop="1">
      <c r="A49" s="12" t="s">
        <v>83</v>
      </c>
      <c r="B49" s="13"/>
      <c r="C49" s="14"/>
      <c r="D49" s="15"/>
      <c r="E49" s="14"/>
      <c r="F49" s="13"/>
      <c r="G49" s="14"/>
      <c r="H49" s="13"/>
      <c r="I49" s="14"/>
      <c r="J49" s="13"/>
      <c r="K49" s="14"/>
      <c r="L49" s="13"/>
      <c r="M49" s="14"/>
      <c r="N49" s="13"/>
      <c r="O49" s="14"/>
      <c r="P49" s="16"/>
      <c r="Q49" s="30"/>
    </row>
    <row r="50" spans="1:17" s="31" customFormat="1" ht="210.75" customHeight="1">
      <c r="A50" s="17"/>
      <c r="B50" s="18" t="s">
        <v>41</v>
      </c>
      <c r="C50" s="18" t="s">
        <v>42</v>
      </c>
      <c r="D50" s="18" t="s">
        <v>0</v>
      </c>
      <c r="E50" s="18" t="s">
        <v>1</v>
      </c>
      <c r="F50" s="18" t="s">
        <v>43</v>
      </c>
      <c r="G50" s="18" t="s">
        <v>44</v>
      </c>
      <c r="H50" s="18" t="s">
        <v>45</v>
      </c>
      <c r="I50" s="18" t="s">
        <v>46</v>
      </c>
      <c r="J50" s="18" t="s">
        <v>47</v>
      </c>
      <c r="K50" s="18" t="s">
        <v>48</v>
      </c>
      <c r="L50" s="18" t="s">
        <v>2</v>
      </c>
      <c r="M50" s="18" t="s">
        <v>3</v>
      </c>
      <c r="N50" s="18" t="s">
        <v>4</v>
      </c>
      <c r="O50" s="18" t="s">
        <v>5</v>
      </c>
      <c r="P50" s="19" t="s">
        <v>6</v>
      </c>
    </row>
    <row r="51" spans="1:17" s="31" customFormat="1" ht="15.75">
      <c r="A51" s="20" t="s">
        <v>12</v>
      </c>
      <c r="B51" s="21">
        <v>0</v>
      </c>
      <c r="C51" s="22">
        <f t="shared" ref="C51:C58" si="31">B51/$P51</f>
        <v>0</v>
      </c>
      <c r="D51" s="21">
        <v>1</v>
      </c>
      <c r="E51" s="22">
        <f t="shared" ref="E51:E58" si="32">D51/$P51</f>
        <v>0.33333333333333331</v>
      </c>
      <c r="F51" s="21">
        <v>0</v>
      </c>
      <c r="G51" s="22">
        <f t="shared" ref="G51:G58" si="33">F51/$P51</f>
        <v>0</v>
      </c>
      <c r="H51" s="21">
        <v>1</v>
      </c>
      <c r="I51" s="22">
        <f t="shared" ref="I51:I58" si="34">H51/$P51</f>
        <v>0.33333333333333331</v>
      </c>
      <c r="J51" s="21">
        <v>0</v>
      </c>
      <c r="K51" s="22">
        <f t="shared" ref="K51:K58" si="35">J51/$P51</f>
        <v>0</v>
      </c>
      <c r="L51" s="21">
        <v>1</v>
      </c>
      <c r="M51" s="22">
        <f t="shared" ref="M51:M58" si="36">L51/$P51</f>
        <v>0.33333333333333331</v>
      </c>
      <c r="N51" s="21">
        <v>0</v>
      </c>
      <c r="O51" s="22">
        <f t="shared" ref="O51:O58" si="37">N51/$P51</f>
        <v>0</v>
      </c>
      <c r="P51" s="23">
        <f t="shared" ref="P51:P57" si="38">SUM(B51,D51,F51,H51,J51,L51,N51)</f>
        <v>3</v>
      </c>
      <c r="Q51" s="30"/>
    </row>
    <row r="52" spans="1:17" s="31" customFormat="1" ht="15.75">
      <c r="A52" s="20">
        <v>1</v>
      </c>
      <c r="B52" s="21">
        <v>0</v>
      </c>
      <c r="C52" s="22">
        <f t="shared" si="31"/>
        <v>0</v>
      </c>
      <c r="D52" s="21">
        <v>1</v>
      </c>
      <c r="E52" s="22">
        <f t="shared" si="32"/>
        <v>0.25</v>
      </c>
      <c r="F52" s="21">
        <v>0</v>
      </c>
      <c r="G52" s="22">
        <f t="shared" si="33"/>
        <v>0</v>
      </c>
      <c r="H52" s="21">
        <v>1</v>
      </c>
      <c r="I52" s="22">
        <f t="shared" si="34"/>
        <v>0.25</v>
      </c>
      <c r="J52" s="21">
        <v>0</v>
      </c>
      <c r="K52" s="22">
        <f t="shared" si="35"/>
        <v>0</v>
      </c>
      <c r="L52" s="21">
        <v>1</v>
      </c>
      <c r="M52" s="22">
        <f t="shared" si="36"/>
        <v>0.25</v>
      </c>
      <c r="N52" s="21">
        <v>1</v>
      </c>
      <c r="O52" s="22">
        <f t="shared" si="37"/>
        <v>0.25</v>
      </c>
      <c r="P52" s="23">
        <f t="shared" si="38"/>
        <v>4</v>
      </c>
      <c r="Q52" s="30"/>
    </row>
    <row r="53" spans="1:17" s="31" customFormat="1" ht="15.75">
      <c r="A53" s="20">
        <v>2</v>
      </c>
      <c r="B53" s="21">
        <v>0</v>
      </c>
      <c r="C53" s="22">
        <f>B53/$P53</f>
        <v>0</v>
      </c>
      <c r="D53" s="21">
        <v>2</v>
      </c>
      <c r="E53" s="22">
        <f t="shared" si="32"/>
        <v>0.33333333333333331</v>
      </c>
      <c r="F53" s="21">
        <v>3</v>
      </c>
      <c r="G53" s="22">
        <f t="shared" si="33"/>
        <v>0.5</v>
      </c>
      <c r="H53" s="21">
        <v>1</v>
      </c>
      <c r="I53" s="22">
        <f t="shared" si="34"/>
        <v>0.16666666666666666</v>
      </c>
      <c r="J53" s="21">
        <v>0</v>
      </c>
      <c r="K53" s="22">
        <f t="shared" si="35"/>
        <v>0</v>
      </c>
      <c r="L53" s="21">
        <v>0</v>
      </c>
      <c r="M53" s="22">
        <f t="shared" si="36"/>
        <v>0</v>
      </c>
      <c r="N53" s="21">
        <v>0</v>
      </c>
      <c r="O53" s="22">
        <f t="shared" si="37"/>
        <v>0</v>
      </c>
      <c r="P53" s="23">
        <f t="shared" si="38"/>
        <v>6</v>
      </c>
      <c r="Q53" s="30"/>
    </row>
    <row r="54" spans="1:17" s="31" customFormat="1" ht="15.75">
      <c r="A54" s="20">
        <v>3</v>
      </c>
      <c r="B54" s="21">
        <v>0</v>
      </c>
      <c r="C54" s="22">
        <f t="shared" si="31"/>
        <v>0</v>
      </c>
      <c r="D54" s="21">
        <v>1</v>
      </c>
      <c r="E54" s="22">
        <f t="shared" si="32"/>
        <v>0.33333333333333331</v>
      </c>
      <c r="F54" s="21">
        <v>0</v>
      </c>
      <c r="G54" s="22">
        <f>F54/$P54</f>
        <v>0</v>
      </c>
      <c r="H54" s="21">
        <v>1</v>
      </c>
      <c r="I54" s="22">
        <f t="shared" si="34"/>
        <v>0.33333333333333331</v>
      </c>
      <c r="J54" s="21">
        <v>0</v>
      </c>
      <c r="K54" s="22">
        <f t="shared" si="35"/>
        <v>0</v>
      </c>
      <c r="L54" s="21">
        <v>1</v>
      </c>
      <c r="M54" s="22">
        <f t="shared" si="36"/>
        <v>0.33333333333333331</v>
      </c>
      <c r="N54" s="21">
        <v>0</v>
      </c>
      <c r="O54" s="22">
        <f t="shared" si="37"/>
        <v>0</v>
      </c>
      <c r="P54" s="23">
        <f t="shared" si="38"/>
        <v>3</v>
      </c>
      <c r="Q54" s="30"/>
    </row>
    <row r="55" spans="1:17" s="31" customFormat="1" ht="15.75">
      <c r="A55" s="20">
        <v>4</v>
      </c>
      <c r="B55" s="21">
        <v>0</v>
      </c>
      <c r="C55" s="22">
        <f t="shared" si="31"/>
        <v>0</v>
      </c>
      <c r="D55" s="21">
        <v>0</v>
      </c>
      <c r="E55" s="22">
        <f t="shared" si="32"/>
        <v>0</v>
      </c>
      <c r="F55" s="21">
        <v>4</v>
      </c>
      <c r="G55" s="22">
        <f>F55/$P55</f>
        <v>0.8</v>
      </c>
      <c r="H55" s="21">
        <v>1</v>
      </c>
      <c r="I55" s="22">
        <f t="shared" si="34"/>
        <v>0.2</v>
      </c>
      <c r="J55" s="21">
        <v>0</v>
      </c>
      <c r="K55" s="22">
        <f t="shared" si="35"/>
        <v>0</v>
      </c>
      <c r="L55" s="21">
        <v>0</v>
      </c>
      <c r="M55" s="22">
        <f t="shared" si="36"/>
        <v>0</v>
      </c>
      <c r="N55" s="21">
        <v>0</v>
      </c>
      <c r="O55" s="22">
        <f t="shared" si="37"/>
        <v>0</v>
      </c>
      <c r="P55" s="23">
        <f t="shared" si="38"/>
        <v>5</v>
      </c>
      <c r="Q55" s="30"/>
    </row>
    <row r="56" spans="1:17" s="31" customFormat="1" ht="15.75">
      <c r="A56" s="20">
        <v>5</v>
      </c>
      <c r="B56" s="21">
        <v>0</v>
      </c>
      <c r="C56" s="22">
        <f t="shared" si="31"/>
        <v>0</v>
      </c>
      <c r="D56" s="21">
        <v>0</v>
      </c>
      <c r="E56" s="22">
        <f t="shared" si="32"/>
        <v>0</v>
      </c>
      <c r="F56" s="21">
        <v>0</v>
      </c>
      <c r="G56" s="22">
        <f>F56/$P56</f>
        <v>0</v>
      </c>
      <c r="H56" s="21">
        <v>2</v>
      </c>
      <c r="I56" s="22">
        <f t="shared" si="34"/>
        <v>0.66666666666666663</v>
      </c>
      <c r="J56" s="21">
        <v>0</v>
      </c>
      <c r="K56" s="22">
        <f t="shared" si="35"/>
        <v>0</v>
      </c>
      <c r="L56" s="21">
        <v>1</v>
      </c>
      <c r="M56" s="22">
        <f t="shared" si="36"/>
        <v>0.33333333333333331</v>
      </c>
      <c r="N56" s="21">
        <v>0</v>
      </c>
      <c r="O56" s="22">
        <f t="shared" si="37"/>
        <v>0</v>
      </c>
      <c r="P56" s="23">
        <f t="shared" si="38"/>
        <v>3</v>
      </c>
      <c r="Q56" s="30"/>
    </row>
    <row r="57" spans="1:17" s="31" customFormat="1" ht="15.75">
      <c r="A57" s="20">
        <v>6</v>
      </c>
      <c r="B57" s="21">
        <v>0</v>
      </c>
      <c r="C57" s="22">
        <f t="shared" si="31"/>
        <v>0</v>
      </c>
      <c r="D57" s="21">
        <v>0</v>
      </c>
      <c r="E57" s="22">
        <f t="shared" si="32"/>
        <v>0</v>
      </c>
      <c r="F57" s="21">
        <v>2</v>
      </c>
      <c r="G57" s="22">
        <f t="shared" si="33"/>
        <v>0.4</v>
      </c>
      <c r="H57" s="21">
        <v>2</v>
      </c>
      <c r="I57" s="22">
        <f t="shared" si="34"/>
        <v>0.4</v>
      </c>
      <c r="J57" s="21">
        <v>0</v>
      </c>
      <c r="K57" s="22">
        <f t="shared" si="35"/>
        <v>0</v>
      </c>
      <c r="L57" s="21">
        <v>1</v>
      </c>
      <c r="M57" s="22">
        <f t="shared" si="36"/>
        <v>0.2</v>
      </c>
      <c r="N57" s="21">
        <v>0</v>
      </c>
      <c r="O57" s="22">
        <f t="shared" si="37"/>
        <v>0</v>
      </c>
      <c r="P57" s="23">
        <f t="shared" si="38"/>
        <v>5</v>
      </c>
      <c r="Q57" s="30"/>
    </row>
    <row r="58" spans="1:17" s="1" customFormat="1" ht="16.5" thickBot="1">
      <c r="A58" s="24" t="s">
        <v>6</v>
      </c>
      <c r="B58" s="25">
        <f>SUM(B51:B57)</f>
        <v>0</v>
      </c>
      <c r="C58" s="26">
        <f t="shared" si="31"/>
        <v>0</v>
      </c>
      <c r="D58" s="25">
        <f>SUM(D51:D57)</f>
        <v>5</v>
      </c>
      <c r="E58" s="26">
        <f t="shared" si="32"/>
        <v>0.17241379310344829</v>
      </c>
      <c r="F58" s="25">
        <f>SUM(F51:F57)</f>
        <v>9</v>
      </c>
      <c r="G58" s="26">
        <f t="shared" si="33"/>
        <v>0.31034482758620691</v>
      </c>
      <c r="H58" s="25">
        <f>SUM(H51:H57)</f>
        <v>9</v>
      </c>
      <c r="I58" s="26">
        <f t="shared" si="34"/>
        <v>0.31034482758620691</v>
      </c>
      <c r="J58" s="25">
        <f>SUM(J51:J57)</f>
        <v>0</v>
      </c>
      <c r="K58" s="26">
        <f t="shared" si="35"/>
        <v>0</v>
      </c>
      <c r="L58" s="25">
        <f>SUM(L51:L57)</f>
        <v>5</v>
      </c>
      <c r="M58" s="26">
        <f t="shared" si="36"/>
        <v>0.17241379310344829</v>
      </c>
      <c r="N58" s="25">
        <f>SUM(N51:N57)</f>
        <v>1</v>
      </c>
      <c r="O58" s="26">
        <f t="shared" si="37"/>
        <v>3.4482758620689655E-2</v>
      </c>
      <c r="P58" s="27">
        <f>SUM(P51:P57)</f>
        <v>29</v>
      </c>
      <c r="Q58" s="39"/>
    </row>
    <row r="59" spans="1:17" s="42" customFormat="1" ht="16.5" thickTop="1">
      <c r="A59" s="33"/>
      <c r="B59" s="34"/>
      <c r="C59" s="40"/>
      <c r="D59" s="34"/>
      <c r="E59" s="40"/>
      <c r="F59" s="34"/>
      <c r="G59" s="40"/>
      <c r="H59" s="34"/>
      <c r="I59" s="40"/>
      <c r="J59" s="34"/>
      <c r="K59" s="40"/>
      <c r="L59" s="34"/>
      <c r="M59" s="40"/>
      <c r="N59" s="34"/>
      <c r="O59" s="43"/>
      <c r="P59" s="34"/>
      <c r="Q59" s="41"/>
    </row>
    <row r="60" spans="1:17" s="42" customFormat="1" ht="15.75">
      <c r="A60" s="33"/>
      <c r="B60" s="34"/>
      <c r="C60" s="40"/>
      <c r="D60" s="34"/>
      <c r="E60" s="40"/>
      <c r="F60" s="34"/>
      <c r="G60" s="40"/>
      <c r="H60" s="34"/>
      <c r="I60" s="40"/>
      <c r="J60" s="34"/>
      <c r="K60" s="40"/>
      <c r="L60" s="34"/>
      <c r="M60" s="40"/>
      <c r="N60" s="34"/>
      <c r="O60" s="43"/>
      <c r="P60" s="34"/>
      <c r="Q60" s="41"/>
    </row>
    <row r="61" spans="1:17" s="31" customFormat="1" ht="15.75">
      <c r="A61" s="139" t="s">
        <v>56</v>
      </c>
      <c r="B61" s="28"/>
      <c r="C61" s="29"/>
      <c r="D61" s="28"/>
      <c r="E61" s="138"/>
      <c r="F61" s="28"/>
      <c r="G61" s="29"/>
      <c r="H61" s="28"/>
      <c r="I61" s="29"/>
      <c r="J61" s="28"/>
      <c r="K61" s="29"/>
      <c r="L61" s="28"/>
      <c r="M61" s="29"/>
      <c r="N61" s="28"/>
      <c r="O61" s="29"/>
      <c r="P61" s="28"/>
      <c r="Q61" s="30"/>
    </row>
    <row r="62" spans="1:17" s="31" customFormat="1" ht="15.75" thickBot="1">
      <c r="A62" s="97"/>
      <c r="B62" s="28"/>
      <c r="C62" s="29"/>
      <c r="D62" s="28"/>
      <c r="E62" s="29"/>
      <c r="F62" s="28"/>
      <c r="G62" s="29"/>
      <c r="H62" s="28"/>
      <c r="I62" s="29"/>
      <c r="J62" s="28"/>
      <c r="K62" s="29"/>
      <c r="L62" s="28"/>
      <c r="M62" s="29"/>
      <c r="N62" s="28"/>
      <c r="O62" s="29"/>
      <c r="P62" s="28"/>
      <c r="Q62" s="30"/>
    </row>
    <row r="63" spans="1:17" s="44" customFormat="1" ht="19.5" customHeight="1">
      <c r="B63" s="45" t="s">
        <v>32</v>
      </c>
      <c r="C63" s="47"/>
      <c r="D63" s="47"/>
      <c r="E63" s="47"/>
      <c r="F63" s="46"/>
      <c r="G63" s="47"/>
      <c r="H63" s="47"/>
      <c r="I63" s="47"/>
      <c r="J63" s="48">
        <f>P44/P30</f>
        <v>0.85922330097087374</v>
      </c>
      <c r="K63" s="35"/>
      <c r="L63" s="49"/>
      <c r="M63" s="35"/>
      <c r="N63" s="49"/>
      <c r="O63" s="35"/>
      <c r="P63" s="49"/>
      <c r="Q63" s="50"/>
    </row>
    <row r="64" spans="1:17" s="31" customFormat="1" ht="19.5" customHeight="1" thickBot="1">
      <c r="B64" s="51" t="s">
        <v>33</v>
      </c>
      <c r="C64" s="53"/>
      <c r="D64" s="53"/>
      <c r="E64" s="53"/>
      <c r="F64" s="52"/>
      <c r="G64" s="53"/>
      <c r="H64" s="53"/>
      <c r="I64" s="53"/>
      <c r="J64" s="54">
        <f>P58/P30</f>
        <v>0.14077669902912621</v>
      </c>
      <c r="K64" s="29"/>
      <c r="L64" s="28"/>
      <c r="M64" s="29"/>
      <c r="N64" s="28"/>
      <c r="O64" s="29"/>
      <c r="P64" s="28"/>
      <c r="Q64" s="30"/>
    </row>
    <row r="65" spans="1:17" s="31" customFormat="1" ht="15">
      <c r="A65" s="30"/>
      <c r="B65" s="28"/>
      <c r="C65" s="29"/>
      <c r="D65" s="28"/>
      <c r="E65" s="29"/>
      <c r="F65" s="28"/>
      <c r="G65" s="29"/>
      <c r="H65" s="28"/>
      <c r="I65" s="29"/>
      <c r="J65" s="28"/>
      <c r="K65" s="29"/>
      <c r="L65" s="28"/>
      <c r="M65" s="29"/>
      <c r="N65" s="28"/>
      <c r="O65" s="29"/>
      <c r="P65" s="28"/>
      <c r="Q65" s="30"/>
    </row>
  </sheetData>
  <sheetProtection password="F8BC" sheet="1" objects="1" scenarios="1"/>
  <mergeCells count="4">
    <mergeCell ref="A5:Q5"/>
    <mergeCell ref="A19:Q19"/>
    <mergeCell ref="A33:Q33"/>
    <mergeCell ref="A47:Q47"/>
  </mergeCells>
  <pageMargins left="0.75" right="0.75" top="1" bottom="1" header="0.5" footer="0.5"/>
  <pageSetup scale="75"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R49"/>
  <sheetViews>
    <sheetView workbookViewId="0">
      <selection activeCell="B8" sqref="B8"/>
    </sheetView>
  </sheetViews>
  <sheetFormatPr defaultColWidth="8.85546875" defaultRowHeight="12.75"/>
  <cols>
    <col min="1" max="1" width="9.42578125" style="2" customWidth="1"/>
    <col min="2" max="2" width="14.85546875" style="6" customWidth="1"/>
    <col min="3" max="3" width="14.28515625" style="7" customWidth="1"/>
    <col min="4" max="4" width="14.7109375" style="6" customWidth="1"/>
    <col min="5" max="5" width="14.42578125" style="7" customWidth="1"/>
    <col min="6" max="6" width="14.42578125" style="6" customWidth="1"/>
    <col min="7" max="7" width="10.85546875" style="7" customWidth="1"/>
    <col min="8" max="8" width="10.85546875" style="6" customWidth="1"/>
    <col min="9" max="9" width="12.42578125" style="7" customWidth="1"/>
    <col min="10" max="10" width="12.42578125" style="6" customWidth="1"/>
    <col min="11" max="11" width="12.7109375" style="7" customWidth="1"/>
    <col min="12" max="12" width="12.42578125" style="6" customWidth="1"/>
    <col min="13" max="13" width="12.7109375" style="7" customWidth="1"/>
    <col min="14" max="14" width="12.42578125" style="6" customWidth="1"/>
    <col min="15" max="15" width="12.42578125" style="7" customWidth="1"/>
    <col min="16" max="16" width="12.7109375" style="6" customWidth="1"/>
    <col min="17" max="17" width="29.7109375" style="2" customWidth="1"/>
    <col min="18" max="16384" width="8.85546875" style="5"/>
  </cols>
  <sheetData>
    <row r="1" spans="1:18" ht="26.25">
      <c r="A1" s="10" t="s">
        <v>57</v>
      </c>
    </row>
    <row r="3" spans="1:18">
      <c r="A3" s="8"/>
    </row>
    <row r="4" spans="1:18" ht="15.75">
      <c r="A4" s="139" t="s">
        <v>69</v>
      </c>
      <c r="B4" s="28"/>
      <c r="C4" s="29"/>
      <c r="D4" s="28"/>
      <c r="E4" s="29"/>
      <c r="F4" s="28"/>
      <c r="G4" s="29"/>
      <c r="H4" s="28"/>
      <c r="I4" s="29"/>
      <c r="J4" s="28"/>
      <c r="K4" s="29"/>
      <c r="L4" s="28"/>
      <c r="M4" s="29"/>
      <c r="N4" s="28"/>
      <c r="O4" s="29"/>
      <c r="P4" s="28"/>
      <c r="Q4" s="30"/>
      <c r="R4" s="31"/>
    </row>
    <row r="5" spans="1:18" ht="15">
      <c r="A5" s="30"/>
      <c r="B5" s="28"/>
      <c r="C5" s="29"/>
      <c r="D5" s="28"/>
      <c r="E5" s="29"/>
      <c r="F5" s="28"/>
      <c r="G5" s="29"/>
      <c r="H5" s="28"/>
      <c r="I5" s="29"/>
      <c r="J5" s="28"/>
      <c r="K5" s="29"/>
      <c r="L5" s="28"/>
      <c r="M5" s="29"/>
      <c r="N5" s="28"/>
      <c r="O5" s="29"/>
      <c r="P5" s="28"/>
      <c r="Q5" s="30"/>
      <c r="R5" s="31"/>
    </row>
    <row r="6" spans="1:18" ht="14.25" customHeight="1" thickBot="1">
      <c r="A6" s="51" t="s">
        <v>93</v>
      </c>
      <c r="B6" s="28"/>
      <c r="C6" s="29"/>
      <c r="D6" s="28"/>
      <c r="E6" s="29"/>
      <c r="F6" s="28"/>
      <c r="G6" s="29"/>
      <c r="H6" s="28"/>
      <c r="I6" s="29"/>
      <c r="J6" s="28"/>
      <c r="K6" s="29"/>
      <c r="L6" s="28"/>
      <c r="M6" s="29"/>
      <c r="N6" s="28"/>
      <c r="O6" s="29"/>
      <c r="P6" s="28"/>
      <c r="Q6" s="30"/>
      <c r="R6" s="31"/>
    </row>
    <row r="7" spans="1:18" s="2" customFormat="1" ht="60" customHeight="1">
      <c r="A7" s="55"/>
      <c r="B7" s="56" t="s">
        <v>25</v>
      </c>
      <c r="C7" s="57" t="s">
        <v>24</v>
      </c>
      <c r="D7" s="56" t="s">
        <v>23</v>
      </c>
      <c r="E7" s="56" t="s">
        <v>26</v>
      </c>
      <c r="F7" s="56" t="s">
        <v>27</v>
      </c>
      <c r="G7" s="226" t="s">
        <v>71</v>
      </c>
      <c r="H7" s="227"/>
      <c r="I7" s="30"/>
      <c r="J7" s="58"/>
      <c r="K7" s="30"/>
      <c r="L7" s="58"/>
      <c r="M7" s="30"/>
      <c r="N7" s="58"/>
      <c r="O7" s="30"/>
      <c r="P7" s="30"/>
      <c r="Q7" s="30"/>
      <c r="R7" s="30"/>
    </row>
    <row r="8" spans="1:18" s="2" customFormat="1" ht="18.75" customHeight="1" thickBot="1">
      <c r="A8" s="59"/>
      <c r="B8" s="60">
        <f>'Step 1'!P16</f>
        <v>206</v>
      </c>
      <c r="C8" s="61">
        <v>200</v>
      </c>
      <c r="D8" s="61">
        <v>195</v>
      </c>
      <c r="E8" s="52">
        <v>190</v>
      </c>
      <c r="F8" s="52">
        <v>180</v>
      </c>
      <c r="G8" s="123">
        <f>((((B8/C8)+(C8/D8)+(D8/E8)+(E8/F8))/4)-1)*100</f>
        <v>3.4378092667566307</v>
      </c>
      <c r="H8" s="122" t="s">
        <v>70</v>
      </c>
      <c r="I8" s="30"/>
      <c r="J8" s="58"/>
      <c r="K8" s="30"/>
      <c r="L8" s="58"/>
      <c r="M8" s="30"/>
      <c r="N8" s="58"/>
      <c r="O8" s="30"/>
      <c r="P8" s="30"/>
      <c r="Q8" s="30"/>
      <c r="R8" s="30"/>
    </row>
    <row r="9" spans="1:18" s="2" customFormat="1" ht="15" hidden="1">
      <c r="A9" s="30"/>
      <c r="B9" s="62"/>
      <c r="C9" s="62"/>
      <c r="D9" s="62"/>
      <c r="E9" s="21"/>
      <c r="F9" s="21"/>
      <c r="G9" s="63"/>
      <c r="H9" s="30"/>
      <c r="I9" s="100">
        <f>(((B8/C8)+(C8/D8)+(D8/E8)+(E8/F8))/4)</f>
        <v>1.0343780926675663</v>
      </c>
      <c r="J9" s="30" t="s">
        <v>50</v>
      </c>
      <c r="K9" s="58"/>
      <c r="L9" s="30"/>
      <c r="M9" s="58"/>
      <c r="N9" s="30"/>
      <c r="O9" s="58"/>
      <c r="P9" s="30"/>
      <c r="Q9" s="30"/>
      <c r="R9" s="30"/>
    </row>
    <row r="10" spans="1:18" s="9" customFormat="1" ht="15">
      <c r="A10" s="41"/>
      <c r="B10" s="101"/>
      <c r="C10" s="101"/>
      <c r="D10" s="101"/>
      <c r="E10" s="102"/>
      <c r="F10" s="102"/>
      <c r="G10" s="103"/>
      <c r="H10" s="41"/>
      <c r="I10" s="104"/>
      <c r="J10" s="41"/>
      <c r="K10" s="105"/>
      <c r="L10" s="41"/>
      <c r="M10" s="105"/>
      <c r="N10" s="41"/>
      <c r="O10" s="105"/>
      <c r="P10" s="41"/>
      <c r="Q10" s="41"/>
      <c r="R10" s="41"/>
    </row>
    <row r="11" spans="1:18" s="2" customFormat="1" ht="15">
      <c r="A11" s="64"/>
      <c r="B11" s="62"/>
      <c r="C11" s="62"/>
      <c r="D11" s="62"/>
      <c r="E11" s="21"/>
      <c r="F11" s="21"/>
      <c r="G11" s="63"/>
      <c r="H11" s="30"/>
      <c r="I11" s="58"/>
      <c r="J11" s="30"/>
      <c r="K11" s="58"/>
      <c r="L11" s="30"/>
      <c r="M11" s="58"/>
      <c r="N11" s="30"/>
      <c r="O11" s="58"/>
      <c r="P11" s="30"/>
      <c r="Q11" s="30"/>
      <c r="R11" s="30"/>
    </row>
    <row r="12" spans="1:18" s="2" customFormat="1" ht="42.75" customHeight="1">
      <c r="A12" s="225" t="s">
        <v>86</v>
      </c>
      <c r="B12" s="225"/>
      <c r="C12" s="225"/>
      <c r="D12" s="225"/>
      <c r="E12" s="225"/>
      <c r="F12" s="225"/>
      <c r="G12" s="225"/>
      <c r="H12" s="225"/>
      <c r="I12" s="225"/>
      <c r="J12" s="225"/>
      <c r="K12" s="225"/>
      <c r="L12" s="225"/>
      <c r="M12" s="225"/>
      <c r="N12" s="225"/>
      <c r="O12" s="225"/>
      <c r="P12" s="225"/>
      <c r="Q12" s="225"/>
      <c r="R12" s="30"/>
    </row>
    <row r="13" spans="1:18" ht="14.25" customHeight="1" thickBot="1">
      <c r="A13" s="31"/>
      <c r="B13" s="28"/>
      <c r="C13" s="29"/>
      <c r="D13" s="28"/>
      <c r="E13" s="29"/>
      <c r="F13" s="28"/>
      <c r="G13" s="29"/>
      <c r="H13" s="28"/>
      <c r="I13" s="29"/>
      <c r="J13" s="28"/>
      <c r="K13" s="29"/>
      <c r="L13" s="28"/>
      <c r="M13" s="29"/>
      <c r="N13" s="28"/>
      <c r="O13" s="29"/>
      <c r="P13" s="28"/>
      <c r="Q13" s="30"/>
      <c r="R13" s="31"/>
    </row>
    <row r="14" spans="1:18" ht="14.25" customHeight="1" thickTop="1">
      <c r="A14" s="12" t="s">
        <v>92</v>
      </c>
      <c r="B14" s="13"/>
      <c r="C14" s="14"/>
      <c r="D14" s="13"/>
      <c r="E14" s="14"/>
      <c r="F14" s="65"/>
      <c r="G14" s="14"/>
      <c r="H14" s="13"/>
      <c r="I14" s="14"/>
      <c r="J14" s="13"/>
      <c r="K14" s="14"/>
      <c r="L14" s="13"/>
      <c r="M14" s="14"/>
      <c r="N14" s="13"/>
      <c r="O14" s="14"/>
      <c r="P14" s="16"/>
      <c r="Q14" s="30"/>
      <c r="R14" s="31"/>
    </row>
    <row r="15" spans="1:18" ht="215.25">
      <c r="A15" s="17"/>
      <c r="B15" s="18" t="s">
        <v>41</v>
      </c>
      <c r="C15" s="18" t="s">
        <v>42</v>
      </c>
      <c r="D15" s="18" t="s">
        <v>0</v>
      </c>
      <c r="E15" s="18" t="s">
        <v>1</v>
      </c>
      <c r="F15" s="18" t="s">
        <v>43</v>
      </c>
      <c r="G15" s="18" t="s">
        <v>44</v>
      </c>
      <c r="H15" s="18" t="s">
        <v>45</v>
      </c>
      <c r="I15" s="18" t="s">
        <v>46</v>
      </c>
      <c r="J15" s="18" t="s">
        <v>47</v>
      </c>
      <c r="K15" s="18" t="s">
        <v>48</v>
      </c>
      <c r="L15" s="18" t="s">
        <v>2</v>
      </c>
      <c r="M15" s="18" t="s">
        <v>3</v>
      </c>
      <c r="N15" s="18" t="s">
        <v>4</v>
      </c>
      <c r="O15" s="18" t="s">
        <v>5</v>
      </c>
      <c r="P15" s="19" t="s">
        <v>6</v>
      </c>
      <c r="Q15" s="30"/>
      <c r="R15" s="66"/>
    </row>
    <row r="16" spans="1:18" ht="15.75">
      <c r="A16" s="20" t="s">
        <v>12</v>
      </c>
      <c r="B16" s="67">
        <f>'Step 1'!B9*$I$9</f>
        <v>0</v>
      </c>
      <c r="C16" s="22">
        <f>B16/$P16</f>
        <v>0</v>
      </c>
      <c r="D16" s="67">
        <f>'Step 1'!D9*$I$9</f>
        <v>2.0687561853351326</v>
      </c>
      <c r="E16" s="22">
        <f t="shared" ref="E16:E22" si="0">D16/$P16</f>
        <v>5.8823529411764705E-2</v>
      </c>
      <c r="F16" s="67">
        <f>'Step 1'!F9*$I$9</f>
        <v>20.687561853351326</v>
      </c>
      <c r="G16" s="22">
        <f t="shared" ref="G16:G22" si="1">F16/$P16</f>
        <v>0.58823529411764708</v>
      </c>
      <c r="H16" s="67">
        <f>'Step 1'!H9*$I$9</f>
        <v>10.343780926675663</v>
      </c>
      <c r="I16" s="22">
        <f t="shared" ref="I16:I23" si="2">H16/$P16</f>
        <v>0.29411764705882354</v>
      </c>
      <c r="J16" s="67">
        <f>'Step 1'!J9*$I$9</f>
        <v>0</v>
      </c>
      <c r="K16" s="22">
        <f t="shared" ref="K16:K23" si="3">J16/$P16</f>
        <v>0</v>
      </c>
      <c r="L16" s="67">
        <f>'Step 1'!L9*$I$9</f>
        <v>1.0343780926675663</v>
      </c>
      <c r="M16" s="22">
        <f t="shared" ref="M16:M23" si="4">L16/$P16</f>
        <v>2.9411764705882353E-2</v>
      </c>
      <c r="N16" s="67">
        <f>'Step 1'!N9*$I$9</f>
        <v>1.0343780926675663</v>
      </c>
      <c r="O16" s="22">
        <f t="shared" ref="O16:O23" si="5">N16/$P16</f>
        <v>2.9411764705882353E-2</v>
      </c>
      <c r="P16" s="68">
        <f t="shared" ref="P16:P22" si="6">SUM(B16,D16,F16,H16,J16,L16,N16)</f>
        <v>35.168855150697254</v>
      </c>
      <c r="Q16" s="30"/>
      <c r="R16" s="66"/>
    </row>
    <row r="17" spans="1:18" ht="15.75">
      <c r="A17" s="20">
        <v>1</v>
      </c>
      <c r="B17" s="67">
        <f>'Step 1'!B9*$I$9</f>
        <v>0</v>
      </c>
      <c r="C17" s="22">
        <f t="shared" ref="C17:C23" si="7">B17/$P17</f>
        <v>0</v>
      </c>
      <c r="D17" s="67">
        <f>'Step 1'!D9*$I$9</f>
        <v>2.0687561853351326</v>
      </c>
      <c r="E17" s="22">
        <f t="shared" si="0"/>
        <v>5.8823529411764705E-2</v>
      </c>
      <c r="F17" s="67">
        <f>'Step 1'!F9*$I$9</f>
        <v>20.687561853351326</v>
      </c>
      <c r="G17" s="22">
        <f t="shared" si="1"/>
        <v>0.58823529411764708</v>
      </c>
      <c r="H17" s="67">
        <f>'Step 1'!H9*$I$9</f>
        <v>10.343780926675663</v>
      </c>
      <c r="I17" s="22">
        <f t="shared" si="2"/>
        <v>0.29411764705882354</v>
      </c>
      <c r="J17" s="67">
        <f>'Step 1'!J9*$I$9</f>
        <v>0</v>
      </c>
      <c r="K17" s="22">
        <f t="shared" si="3"/>
        <v>0</v>
      </c>
      <c r="L17" s="67">
        <f>'Step 1'!L9*$I$9</f>
        <v>1.0343780926675663</v>
      </c>
      <c r="M17" s="22">
        <f t="shared" si="4"/>
        <v>2.9411764705882353E-2</v>
      </c>
      <c r="N17" s="67">
        <f>'Step 1'!N9*$I$9</f>
        <v>1.0343780926675663</v>
      </c>
      <c r="O17" s="22">
        <f t="shared" si="5"/>
        <v>2.9411764705882353E-2</v>
      </c>
      <c r="P17" s="68">
        <f t="shared" si="6"/>
        <v>35.168855150697254</v>
      </c>
      <c r="Q17" s="30"/>
      <c r="R17" s="66"/>
    </row>
    <row r="18" spans="1:18" ht="15.75">
      <c r="A18" s="20">
        <v>2</v>
      </c>
      <c r="B18" s="67">
        <f>'Step 1'!B10*$I$9</f>
        <v>0</v>
      </c>
      <c r="C18" s="22">
        <f t="shared" si="7"/>
        <v>0</v>
      </c>
      <c r="D18" s="67">
        <f>'Step 1'!D10*$I$9</f>
        <v>2.0687561853351326</v>
      </c>
      <c r="E18" s="22">
        <f t="shared" si="0"/>
        <v>7.1428571428571425E-2</v>
      </c>
      <c r="F18" s="67">
        <f>'Step 1'!F10*$I$9</f>
        <v>15.515671390013495</v>
      </c>
      <c r="G18" s="22">
        <f t="shared" si="1"/>
        <v>0.5357142857142857</v>
      </c>
      <c r="H18" s="67">
        <f>'Step 1'!H10*$I$9</f>
        <v>9.3094028340080968</v>
      </c>
      <c r="I18" s="22">
        <f t="shared" si="2"/>
        <v>0.32142857142857145</v>
      </c>
      <c r="J18" s="67">
        <f>'Step 1'!J10*$I$9</f>
        <v>0</v>
      </c>
      <c r="K18" s="22">
        <f t="shared" si="3"/>
        <v>0</v>
      </c>
      <c r="L18" s="67">
        <f>'Step 1'!L10*$I$9</f>
        <v>2.0687561853351326</v>
      </c>
      <c r="M18" s="22">
        <f t="shared" si="4"/>
        <v>7.1428571428571425E-2</v>
      </c>
      <c r="N18" s="67">
        <f>'Step 1'!N10*$I$9</f>
        <v>0</v>
      </c>
      <c r="O18" s="22">
        <f t="shared" si="5"/>
        <v>0</v>
      </c>
      <c r="P18" s="68">
        <f t="shared" si="6"/>
        <v>28.962586594691857</v>
      </c>
      <c r="Q18" s="30"/>
      <c r="R18" s="66"/>
    </row>
    <row r="19" spans="1:18" ht="15.75">
      <c r="A19" s="20">
        <v>3</v>
      </c>
      <c r="B19" s="67">
        <f>'Step 1'!B11*$I$9</f>
        <v>0</v>
      </c>
      <c r="C19" s="22">
        <f t="shared" si="7"/>
        <v>0</v>
      </c>
      <c r="D19" s="67">
        <f>'Step 1'!D11*$I$9</f>
        <v>2.0687561853351326</v>
      </c>
      <c r="E19" s="22">
        <f t="shared" si="0"/>
        <v>7.6923076923076927E-2</v>
      </c>
      <c r="F19" s="67">
        <f>'Step 1'!F11*$I$9</f>
        <v>16.550049482681061</v>
      </c>
      <c r="G19" s="22">
        <f t="shared" si="1"/>
        <v>0.61538461538461542</v>
      </c>
      <c r="H19" s="67">
        <f>'Step 1'!H11*$I$9</f>
        <v>8.2750247413405305</v>
      </c>
      <c r="I19" s="22">
        <f t="shared" si="2"/>
        <v>0.30769230769230771</v>
      </c>
      <c r="J19" s="67">
        <f>'Step 1'!J11*$I$9</f>
        <v>0</v>
      </c>
      <c r="K19" s="22">
        <f t="shared" si="3"/>
        <v>0</v>
      </c>
      <c r="L19" s="67">
        <f>'Step 1'!L11*$I$9</f>
        <v>0</v>
      </c>
      <c r="M19" s="22">
        <f t="shared" si="4"/>
        <v>0</v>
      </c>
      <c r="N19" s="67">
        <f>'Step 1'!N11*$I$9</f>
        <v>0</v>
      </c>
      <c r="O19" s="22">
        <f t="shared" si="5"/>
        <v>0</v>
      </c>
      <c r="P19" s="68">
        <f t="shared" si="6"/>
        <v>26.893830409356724</v>
      </c>
      <c r="Q19" s="30"/>
      <c r="R19" s="66"/>
    </row>
    <row r="20" spans="1:18" ht="15.75">
      <c r="A20" s="20">
        <v>4</v>
      </c>
      <c r="B20" s="67">
        <f>'Step 1'!B12*$I$9</f>
        <v>0</v>
      </c>
      <c r="C20" s="22">
        <f t="shared" si="7"/>
        <v>0</v>
      </c>
      <c r="D20" s="67">
        <f>'Step 1'!D12*$I$9</f>
        <v>1.0343780926675663</v>
      </c>
      <c r="E20" s="22">
        <f t="shared" si="0"/>
        <v>3.4482758620689655E-2</v>
      </c>
      <c r="F20" s="67">
        <f>'Step 1'!F12*$I$9</f>
        <v>18.618805668016194</v>
      </c>
      <c r="G20" s="22">
        <f t="shared" si="1"/>
        <v>0.62068965517241381</v>
      </c>
      <c r="H20" s="67">
        <f>'Step 1'!H12*$I$9</f>
        <v>9.3094028340080968</v>
      </c>
      <c r="I20" s="22">
        <f t="shared" si="2"/>
        <v>0.31034482758620691</v>
      </c>
      <c r="J20" s="67">
        <f>'Step 1'!J12*$I$9</f>
        <v>0</v>
      </c>
      <c r="K20" s="22">
        <f t="shared" si="3"/>
        <v>0</v>
      </c>
      <c r="L20" s="67">
        <f>'Step 1'!L12*$I$9</f>
        <v>1.0343780926675663</v>
      </c>
      <c r="M20" s="22">
        <f t="shared" si="4"/>
        <v>3.4482758620689655E-2</v>
      </c>
      <c r="N20" s="67">
        <f>'Step 1'!N12*$I$9</f>
        <v>0</v>
      </c>
      <c r="O20" s="22">
        <f t="shared" si="5"/>
        <v>0</v>
      </c>
      <c r="P20" s="68">
        <f t="shared" si="6"/>
        <v>29.996964687359423</v>
      </c>
      <c r="Q20" s="30"/>
      <c r="R20" s="66"/>
    </row>
    <row r="21" spans="1:18" ht="15.75">
      <c r="A21" s="20">
        <v>5</v>
      </c>
      <c r="B21" s="67">
        <f>'Step 1'!B13*$I$9</f>
        <v>0</v>
      </c>
      <c r="C21" s="22">
        <f t="shared" si="7"/>
        <v>0</v>
      </c>
      <c r="D21" s="67">
        <f>'Step 1'!D13*$I$9</f>
        <v>0</v>
      </c>
      <c r="E21" s="22">
        <f t="shared" si="0"/>
        <v>0</v>
      </c>
      <c r="F21" s="67">
        <f>'Step 1'!F13*$I$9</f>
        <v>19.65318376068376</v>
      </c>
      <c r="G21" s="22">
        <f t="shared" si="1"/>
        <v>0.6333333333333333</v>
      </c>
      <c r="H21" s="67">
        <f>'Step 1'!H13*$I$9</f>
        <v>10.343780926675663</v>
      </c>
      <c r="I21" s="22">
        <f t="shared" si="2"/>
        <v>0.33333333333333331</v>
      </c>
      <c r="J21" s="67">
        <f>'Step 1'!J13*$I$9</f>
        <v>0</v>
      </c>
      <c r="K21" s="22">
        <f t="shared" si="3"/>
        <v>0</v>
      </c>
      <c r="L21" s="67">
        <f>'Step 1'!L13*$I$9</f>
        <v>0</v>
      </c>
      <c r="M21" s="22">
        <f t="shared" si="4"/>
        <v>0</v>
      </c>
      <c r="N21" s="67">
        <f>'Step 1'!N13*$I$9</f>
        <v>1.0343780926675663</v>
      </c>
      <c r="O21" s="22">
        <f t="shared" si="5"/>
        <v>3.3333333333333333E-2</v>
      </c>
      <c r="P21" s="68">
        <f t="shared" si="6"/>
        <v>31.031342780026989</v>
      </c>
      <c r="Q21" s="30"/>
      <c r="R21" s="66"/>
    </row>
    <row r="22" spans="1:18" ht="15.75">
      <c r="A22" s="20">
        <v>6</v>
      </c>
      <c r="B22" s="67">
        <f>'Step 1'!B14*$I$9</f>
        <v>0</v>
      </c>
      <c r="C22" s="22">
        <f t="shared" si="7"/>
        <v>0</v>
      </c>
      <c r="D22" s="67">
        <f>'Step 1'!D14*$I$9</f>
        <v>1.0343780926675663</v>
      </c>
      <c r="E22" s="22">
        <f t="shared" si="0"/>
        <v>3.0303030303030304E-2</v>
      </c>
      <c r="F22" s="67">
        <f>'Step 1'!F14*$I$9</f>
        <v>19.65318376068376</v>
      </c>
      <c r="G22" s="22">
        <f t="shared" si="1"/>
        <v>0.5757575757575758</v>
      </c>
      <c r="H22" s="67">
        <f>'Step 1'!H14*$I$9</f>
        <v>11.378159019343229</v>
      </c>
      <c r="I22" s="22">
        <f t="shared" si="2"/>
        <v>0.33333333333333331</v>
      </c>
      <c r="J22" s="67">
        <f>'Step 1'!J14*$I$9</f>
        <v>0</v>
      </c>
      <c r="K22" s="22">
        <f t="shared" si="3"/>
        <v>0</v>
      </c>
      <c r="L22" s="67">
        <f>'Step 1'!L14*$I$9</f>
        <v>1.0343780926675663</v>
      </c>
      <c r="M22" s="22">
        <f t="shared" si="4"/>
        <v>3.0303030303030304E-2</v>
      </c>
      <c r="N22" s="67">
        <f>'Step 1'!N14*$I$9</f>
        <v>1.0343780926675663</v>
      </c>
      <c r="O22" s="22">
        <f t="shared" si="5"/>
        <v>3.0303030303030304E-2</v>
      </c>
      <c r="P22" s="68">
        <f t="shared" si="6"/>
        <v>34.134477058029688</v>
      </c>
      <c r="Q22" s="30"/>
      <c r="R22" s="66"/>
    </row>
    <row r="23" spans="1:18" s="4" customFormat="1" ht="16.5" thickBot="1">
      <c r="A23" s="69" t="s">
        <v>6</v>
      </c>
      <c r="B23" s="70">
        <f>SUM(B16:B22)</f>
        <v>0</v>
      </c>
      <c r="C23" s="71">
        <f t="shared" si="7"/>
        <v>0</v>
      </c>
      <c r="D23" s="70">
        <f>SUM(D16:D22)</f>
        <v>10.343780926675663</v>
      </c>
      <c r="E23" s="71">
        <f>D23/$P23</f>
        <v>4.6728971962616821E-2</v>
      </c>
      <c r="F23" s="70">
        <f>SUM(F16:F22)</f>
        <v>131.36601776878092</v>
      </c>
      <c r="G23" s="71">
        <f>F23/$P23</f>
        <v>0.59345794392523366</v>
      </c>
      <c r="H23" s="70">
        <f>SUM(H16:H22)</f>
        <v>69.303332208726943</v>
      </c>
      <c r="I23" s="71">
        <f t="shared" si="2"/>
        <v>0.31308411214953269</v>
      </c>
      <c r="J23" s="70">
        <f>SUM(J16:J22)</f>
        <v>0</v>
      </c>
      <c r="K23" s="71">
        <f t="shared" si="3"/>
        <v>0</v>
      </c>
      <c r="L23" s="70">
        <f>SUM(L16:L22)</f>
        <v>6.2062685560053978</v>
      </c>
      <c r="M23" s="71">
        <f t="shared" si="4"/>
        <v>2.8037383177570093E-2</v>
      </c>
      <c r="N23" s="70">
        <f>SUM(N16:N22)</f>
        <v>4.1375123706702652</v>
      </c>
      <c r="O23" s="71">
        <f t="shared" si="5"/>
        <v>1.8691588785046728E-2</v>
      </c>
      <c r="P23" s="72">
        <f>SUM(P16:P22)</f>
        <v>221.35691183085919</v>
      </c>
      <c r="Q23" s="39"/>
      <c r="R23" s="11"/>
    </row>
    <row r="24" spans="1:18" s="4" customFormat="1" ht="16.5" thickTop="1">
      <c r="A24" s="106"/>
      <c r="B24" s="107"/>
      <c r="C24" s="108"/>
      <c r="D24" s="107"/>
      <c r="E24" s="108"/>
      <c r="F24" s="107"/>
      <c r="G24" s="108"/>
      <c r="H24" s="107"/>
      <c r="I24" s="108"/>
      <c r="J24" s="107"/>
      <c r="K24" s="108"/>
      <c r="L24" s="107"/>
      <c r="M24" s="108"/>
      <c r="N24" s="107"/>
      <c r="O24" s="108"/>
      <c r="P24" s="107"/>
      <c r="Q24" s="39"/>
      <c r="R24" s="11"/>
    </row>
    <row r="25" spans="1:18" ht="14.25" customHeight="1">
      <c r="A25" s="30"/>
      <c r="B25" s="28"/>
      <c r="C25" s="29"/>
      <c r="D25" s="28"/>
      <c r="E25" s="29"/>
      <c r="F25" s="28"/>
      <c r="G25" s="29"/>
      <c r="H25" s="28"/>
      <c r="I25" s="29"/>
      <c r="J25" s="28"/>
      <c r="K25" s="29"/>
      <c r="L25" s="73"/>
      <c r="M25" s="29"/>
      <c r="N25" s="28"/>
      <c r="O25" s="29"/>
      <c r="P25" s="28"/>
      <c r="Q25" s="30"/>
      <c r="R25" s="31"/>
    </row>
    <row r="26" spans="1:18" s="7" customFormat="1" ht="14.25" customHeight="1">
      <c r="A26" s="139" t="s">
        <v>100</v>
      </c>
      <c r="B26" s="28"/>
      <c r="C26" s="29"/>
      <c r="D26" s="28"/>
      <c r="E26" s="29"/>
      <c r="F26" s="28"/>
      <c r="G26" s="29"/>
      <c r="H26" s="28"/>
      <c r="I26" s="29"/>
      <c r="J26" s="28"/>
      <c r="K26" s="29"/>
      <c r="L26" s="73"/>
      <c r="M26" s="29"/>
      <c r="N26" s="28"/>
      <c r="O26" s="29"/>
      <c r="P26" s="28"/>
      <c r="Q26" s="30"/>
      <c r="R26" s="31"/>
    </row>
    <row r="27" spans="1:18" ht="15.75">
      <c r="A27" s="139" t="s">
        <v>58</v>
      </c>
      <c r="B27" s="28"/>
      <c r="C27" s="29"/>
      <c r="D27" s="28"/>
      <c r="E27" s="29"/>
      <c r="F27" s="28"/>
      <c r="G27" s="29"/>
      <c r="H27" s="28"/>
      <c r="I27" s="29"/>
      <c r="J27" s="28"/>
      <c r="K27" s="29"/>
      <c r="L27" s="28"/>
      <c r="M27" s="29"/>
      <c r="N27" s="28"/>
      <c r="O27" s="29"/>
      <c r="P27" s="28"/>
      <c r="Q27" s="30"/>
      <c r="R27" s="31"/>
    </row>
    <row r="28" spans="1:18" ht="15">
      <c r="A28" s="30"/>
      <c r="B28" s="28"/>
      <c r="C28" s="29"/>
      <c r="D28" s="28"/>
      <c r="E28" s="29"/>
      <c r="F28" s="28"/>
      <c r="G28" s="29"/>
      <c r="H28" s="28"/>
      <c r="I28" s="29"/>
      <c r="J28" s="28"/>
      <c r="K28" s="29"/>
      <c r="L28" s="28"/>
      <c r="M28" s="29"/>
      <c r="N28" s="28"/>
      <c r="O28" s="29"/>
      <c r="P28" s="28"/>
      <c r="Q28" s="30"/>
      <c r="R28" s="31"/>
    </row>
    <row r="29" spans="1:18" ht="16.5" thickBot="1">
      <c r="A29" s="1" t="s">
        <v>51</v>
      </c>
      <c r="B29" s="1"/>
      <c r="C29" s="1"/>
      <c r="D29" s="1"/>
      <c r="E29" s="1"/>
      <c r="F29" s="1"/>
      <c r="G29" s="1"/>
      <c r="H29" s="1"/>
      <c r="I29" s="1"/>
      <c r="J29" s="28"/>
      <c r="K29" s="29"/>
      <c r="L29" s="28"/>
      <c r="M29" s="29"/>
      <c r="N29" s="28"/>
      <c r="O29" s="29"/>
      <c r="P29" s="28"/>
      <c r="Q29" s="30"/>
      <c r="R29" s="31"/>
    </row>
    <row r="30" spans="1:18" ht="15">
      <c r="A30" s="75"/>
      <c r="B30" s="76"/>
      <c r="C30" s="77"/>
      <c r="D30" s="76"/>
      <c r="E30" s="76"/>
      <c r="F30" s="78"/>
      <c r="G30" s="28"/>
      <c r="H30" s="74"/>
      <c r="I30" s="28"/>
      <c r="J30" s="29"/>
      <c r="K30" s="28"/>
      <c r="L30" s="29"/>
      <c r="M30" s="28"/>
      <c r="N30" s="29"/>
      <c r="O30" s="28"/>
      <c r="P30" s="30"/>
      <c r="Q30" s="31"/>
    </row>
    <row r="31" spans="1:18" ht="15.75">
      <c r="A31" s="109" t="s">
        <v>7</v>
      </c>
      <c r="B31" s="110"/>
      <c r="C31" s="110"/>
      <c r="D31" s="110"/>
      <c r="E31" s="110"/>
      <c r="F31" s="111"/>
      <c r="G31" s="28"/>
      <c r="H31" s="74"/>
      <c r="I31" s="28"/>
      <c r="J31" s="29"/>
      <c r="K31" s="28"/>
      <c r="L31" s="29"/>
      <c r="M31" s="28"/>
      <c r="N31" s="29"/>
      <c r="O31" s="28"/>
      <c r="P31" s="30"/>
      <c r="Q31" s="31"/>
    </row>
    <row r="32" spans="1:18" ht="15">
      <c r="A32" s="79"/>
      <c r="B32" s="80"/>
      <c r="C32" s="81"/>
      <c r="D32" s="80"/>
      <c r="E32" s="80"/>
      <c r="F32" s="82"/>
      <c r="G32" s="28"/>
      <c r="H32" s="74"/>
      <c r="I32" s="28"/>
      <c r="J32" s="29"/>
      <c r="K32" s="28"/>
      <c r="L32" s="29"/>
      <c r="M32" s="28"/>
      <c r="N32" s="29"/>
      <c r="O32" s="28"/>
      <c r="P32" s="30"/>
      <c r="Q32" s="31"/>
    </row>
    <row r="33" spans="1:18" ht="15">
      <c r="A33" s="79"/>
      <c r="B33" s="80" t="s">
        <v>99</v>
      </c>
      <c r="C33" s="81"/>
      <c r="D33" s="80"/>
      <c r="E33" s="136">
        <v>260</v>
      </c>
      <c r="F33" s="82"/>
      <c r="G33" s="28"/>
      <c r="H33" s="74"/>
      <c r="I33" s="28"/>
      <c r="J33" s="29"/>
      <c r="K33" s="28"/>
      <c r="L33" s="29"/>
      <c r="M33" s="28"/>
      <c r="N33" s="29"/>
      <c r="O33" s="28"/>
      <c r="P33" s="30"/>
      <c r="Q33" s="31"/>
    </row>
    <row r="34" spans="1:18" ht="15">
      <c r="A34" s="79"/>
      <c r="B34" s="83" t="s">
        <v>9</v>
      </c>
      <c r="C34" s="81"/>
      <c r="D34" s="80"/>
      <c r="E34" s="211">
        <f>B8</f>
        <v>206</v>
      </c>
      <c r="F34" s="82"/>
      <c r="G34" s="28"/>
      <c r="H34" s="74"/>
      <c r="I34" s="28"/>
      <c r="J34" s="29"/>
      <c r="K34" s="28"/>
      <c r="L34" s="29"/>
      <c r="M34" s="28"/>
      <c r="N34" s="29"/>
      <c r="O34" s="28"/>
      <c r="P34" s="30"/>
      <c r="Q34" s="31"/>
    </row>
    <row r="35" spans="1:18" ht="15.75">
      <c r="A35" s="79"/>
      <c r="B35" s="84" t="s">
        <v>10</v>
      </c>
      <c r="C35" s="85"/>
      <c r="D35" s="80"/>
      <c r="E35" s="212">
        <f>E33-E34</f>
        <v>54</v>
      </c>
      <c r="F35" s="82"/>
      <c r="G35" s="28"/>
      <c r="H35" s="74"/>
      <c r="I35" s="28"/>
      <c r="J35" s="29"/>
      <c r="K35" s="28"/>
      <c r="L35" s="29"/>
      <c r="M35" s="28"/>
      <c r="N35" s="29"/>
      <c r="O35" s="28"/>
      <c r="P35" s="30"/>
      <c r="Q35" s="31"/>
    </row>
    <row r="36" spans="1:18" ht="15.75" thickBot="1">
      <c r="A36" s="86"/>
      <c r="B36" s="87"/>
      <c r="C36" s="88"/>
      <c r="D36" s="87"/>
      <c r="E36" s="213"/>
      <c r="F36" s="89"/>
      <c r="G36" s="28"/>
      <c r="H36" s="74"/>
      <c r="I36" s="28"/>
      <c r="J36" s="29"/>
      <c r="K36" s="28"/>
      <c r="L36" s="29"/>
      <c r="M36" s="28"/>
      <c r="N36" s="29"/>
      <c r="O36" s="28"/>
      <c r="P36" s="30"/>
      <c r="Q36" s="31"/>
    </row>
    <row r="37" spans="1:18" ht="15">
      <c r="A37" s="79"/>
      <c r="B37" s="80"/>
      <c r="C37" s="81"/>
      <c r="D37" s="80"/>
      <c r="E37" s="214"/>
      <c r="F37" s="82"/>
      <c r="G37" s="28"/>
      <c r="H37" s="80"/>
      <c r="I37" s="28"/>
      <c r="J37" s="29"/>
      <c r="K37" s="28"/>
      <c r="L37" s="29"/>
      <c r="M37" s="28"/>
      <c r="N37" s="29"/>
      <c r="O37" s="28"/>
      <c r="P37" s="30"/>
      <c r="Q37" s="31"/>
    </row>
    <row r="38" spans="1:18" ht="15.75">
      <c r="A38" s="109" t="s">
        <v>8</v>
      </c>
      <c r="B38" s="110"/>
      <c r="C38" s="110"/>
      <c r="D38" s="110"/>
      <c r="E38" s="215"/>
      <c r="F38" s="111"/>
      <c r="G38" s="28"/>
      <c r="H38" s="74"/>
      <c r="I38" s="28"/>
      <c r="J38" s="29"/>
      <c r="K38" s="28"/>
      <c r="L38" s="29"/>
      <c r="M38" s="28"/>
      <c r="N38" s="29"/>
      <c r="O38" s="28"/>
      <c r="P38" s="30"/>
      <c r="Q38" s="31"/>
    </row>
    <row r="39" spans="1:18" ht="15">
      <c r="A39" s="79"/>
      <c r="B39" s="80"/>
      <c r="C39" s="81"/>
      <c r="D39" s="80"/>
      <c r="E39" s="214"/>
      <c r="F39" s="82"/>
      <c r="G39" s="28"/>
      <c r="H39" s="74"/>
      <c r="I39" s="28"/>
      <c r="J39" s="29"/>
      <c r="K39" s="28"/>
      <c r="L39" s="29"/>
      <c r="M39" s="28"/>
      <c r="N39" s="29"/>
      <c r="O39" s="28"/>
      <c r="P39" s="30"/>
      <c r="Q39" s="31"/>
    </row>
    <row r="40" spans="1:18" ht="15">
      <c r="A40" s="79"/>
      <c r="B40" s="80" t="s">
        <v>10</v>
      </c>
      <c r="C40" s="81"/>
      <c r="D40" s="80"/>
      <c r="E40" s="216">
        <f>E35</f>
        <v>54</v>
      </c>
      <c r="F40" s="82"/>
      <c r="G40" s="28"/>
      <c r="H40" s="74"/>
      <c r="I40" s="28"/>
      <c r="J40" s="29"/>
      <c r="K40" s="28"/>
      <c r="L40" s="29"/>
      <c r="M40" s="28"/>
      <c r="N40" s="29"/>
      <c r="O40" s="28"/>
      <c r="P40" s="30"/>
      <c r="Q40" s="31"/>
    </row>
    <row r="41" spans="1:18" ht="15">
      <c r="A41" s="79"/>
      <c r="B41" s="90" t="s">
        <v>28</v>
      </c>
      <c r="C41" s="81"/>
      <c r="D41" s="80"/>
      <c r="E41" s="216">
        <f>'Step 1'!P15</f>
        <v>26</v>
      </c>
      <c r="F41" s="82"/>
      <c r="G41" s="28"/>
      <c r="H41" s="74"/>
      <c r="I41" s="28"/>
      <c r="J41" s="29"/>
      <c r="K41" s="28"/>
      <c r="L41" s="29"/>
      <c r="M41" s="28"/>
      <c r="N41" s="29"/>
      <c r="O41" s="28"/>
      <c r="P41" s="30"/>
      <c r="Q41" s="31"/>
    </row>
    <row r="42" spans="1:18" ht="15">
      <c r="A42" s="79"/>
      <c r="B42" s="83" t="s">
        <v>59</v>
      </c>
      <c r="C42" s="91"/>
      <c r="D42" s="80"/>
      <c r="E42" s="211">
        <f>'Step 2'!P16</f>
        <v>35.168855150697254</v>
      </c>
      <c r="F42" s="82"/>
      <c r="G42" s="28"/>
      <c r="H42" s="74"/>
      <c r="I42" s="28"/>
      <c r="J42" s="29"/>
      <c r="K42" s="28"/>
      <c r="L42" s="29"/>
      <c r="M42" s="28"/>
      <c r="N42" s="29"/>
      <c r="O42" s="28"/>
      <c r="P42" s="30"/>
      <c r="Q42" s="31"/>
    </row>
    <row r="43" spans="1:18" ht="15.75">
      <c r="A43" s="79"/>
      <c r="B43" s="84" t="s">
        <v>11</v>
      </c>
      <c r="C43" s="81"/>
      <c r="D43" s="80"/>
      <c r="E43" s="217">
        <f>E40+E41-E42</f>
        <v>44.831144849302746</v>
      </c>
      <c r="F43" s="82"/>
      <c r="G43" s="28"/>
      <c r="H43" s="74"/>
      <c r="I43" s="28"/>
      <c r="J43" s="29"/>
      <c r="K43" s="28"/>
      <c r="L43" s="29"/>
      <c r="M43" s="28"/>
      <c r="N43" s="29"/>
      <c r="O43" s="28"/>
      <c r="P43" s="30"/>
      <c r="Q43" s="31"/>
    </row>
    <row r="44" spans="1:18" ht="15.75" thickBot="1">
      <c r="A44" s="86"/>
      <c r="B44" s="87"/>
      <c r="C44" s="88"/>
      <c r="D44" s="87"/>
      <c r="E44" s="87"/>
      <c r="F44" s="89"/>
      <c r="G44" s="28"/>
      <c r="H44" s="74"/>
      <c r="I44" s="28"/>
      <c r="J44" s="29"/>
      <c r="K44" s="28"/>
      <c r="L44" s="29"/>
      <c r="M44" s="28"/>
      <c r="N44" s="29"/>
      <c r="O44" s="28"/>
      <c r="P44" s="30"/>
      <c r="Q44" s="31"/>
    </row>
    <row r="45" spans="1:18" ht="15">
      <c r="A45" s="74"/>
      <c r="B45" s="74"/>
      <c r="C45" s="74"/>
      <c r="D45" s="66"/>
      <c r="E45" s="74"/>
      <c r="F45" s="74"/>
      <c r="G45" s="74"/>
      <c r="H45" s="74"/>
      <c r="I45" s="74"/>
      <c r="J45" s="28"/>
      <c r="K45" s="29"/>
      <c r="L45" s="28"/>
      <c r="M45" s="29"/>
      <c r="N45" s="28"/>
      <c r="O45" s="29"/>
      <c r="P45" s="28"/>
      <c r="Q45" s="30"/>
      <c r="R45" s="31"/>
    </row>
    <row r="46" spans="1:18" ht="15">
      <c r="A46" s="30"/>
      <c r="B46" s="28"/>
      <c r="C46" s="29"/>
      <c r="D46" s="28"/>
      <c r="E46" s="29"/>
      <c r="F46" s="28"/>
      <c r="G46" s="29"/>
      <c r="H46" s="28"/>
      <c r="I46" s="29"/>
      <c r="J46" s="28"/>
      <c r="K46" s="29"/>
      <c r="L46" s="28"/>
      <c r="M46" s="29"/>
      <c r="N46" s="28"/>
      <c r="O46" s="29"/>
      <c r="P46" s="28"/>
      <c r="Q46" s="30"/>
      <c r="R46" s="31"/>
    </row>
    <row r="47" spans="1:18" ht="15">
      <c r="A47" s="30"/>
      <c r="B47" s="28"/>
      <c r="C47" s="29"/>
      <c r="D47" s="28"/>
      <c r="E47" s="29"/>
      <c r="F47" s="28"/>
      <c r="G47" s="29"/>
      <c r="H47" s="28"/>
      <c r="I47" s="29"/>
      <c r="J47" s="28"/>
      <c r="K47" s="29"/>
      <c r="L47" s="28"/>
      <c r="M47" s="29"/>
      <c r="N47" s="28"/>
      <c r="O47" s="29"/>
      <c r="P47" s="28"/>
      <c r="Q47" s="30"/>
      <c r="R47" s="31"/>
    </row>
    <row r="48" spans="1:18" ht="15">
      <c r="A48" s="30"/>
      <c r="B48" s="28"/>
      <c r="C48" s="29"/>
      <c r="D48" s="28"/>
      <c r="E48" s="29"/>
      <c r="F48" s="28"/>
      <c r="G48" s="29"/>
      <c r="H48" s="28"/>
      <c r="I48" s="29"/>
      <c r="J48" s="28"/>
      <c r="K48" s="29"/>
      <c r="L48" s="28"/>
      <c r="M48" s="29"/>
      <c r="N48" s="28"/>
      <c r="O48" s="29"/>
      <c r="P48" s="28"/>
      <c r="Q48" s="30"/>
      <c r="R48" s="31"/>
    </row>
    <row r="49" spans="1:18" ht="15">
      <c r="A49" s="30"/>
      <c r="B49" s="28"/>
      <c r="C49" s="29"/>
      <c r="D49" s="28"/>
      <c r="E49" s="29"/>
      <c r="F49" s="28"/>
      <c r="G49" s="29"/>
      <c r="H49" s="28"/>
      <c r="I49" s="29"/>
      <c r="J49" s="28"/>
      <c r="K49" s="29"/>
      <c r="L49" s="28"/>
      <c r="M49" s="29"/>
      <c r="N49" s="28"/>
      <c r="O49" s="29"/>
      <c r="P49" s="28"/>
      <c r="Q49" s="30"/>
      <c r="R49" s="31"/>
    </row>
  </sheetData>
  <sheetProtection password="FEBC" sheet="1" objects="1" scenarios="1"/>
  <mergeCells count="2">
    <mergeCell ref="A12:Q12"/>
    <mergeCell ref="G7:H7"/>
  </mergeCells>
  <pageMargins left="0.75" right="0.75" top="1" bottom="1" header="0.5" footer="0.5"/>
  <pageSetup scale="50"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R37"/>
  <sheetViews>
    <sheetView topLeftCell="A13" zoomScale="93" zoomScaleNormal="93" zoomScalePageLayoutView="93" workbookViewId="0">
      <selection activeCell="D6" sqref="D6"/>
    </sheetView>
  </sheetViews>
  <sheetFormatPr defaultColWidth="8.85546875" defaultRowHeight="12.75"/>
  <cols>
    <col min="1" max="1" width="29.28515625" style="2" customWidth="1"/>
    <col min="2" max="2" width="7.140625" style="6" customWidth="1"/>
    <col min="3" max="3" width="8.85546875" style="7" customWidth="1"/>
    <col min="4" max="4" width="7.42578125" style="6" customWidth="1"/>
    <col min="5" max="5" width="8.140625" style="7" customWidth="1"/>
    <col min="6" max="6" width="10" style="6" customWidth="1"/>
    <col min="7" max="7" width="8.140625" style="7" customWidth="1"/>
    <col min="8" max="8" width="8.140625" style="6" customWidth="1"/>
    <col min="9" max="9" width="8.140625" style="7" customWidth="1"/>
    <col min="10" max="10" width="8.140625" style="6" customWidth="1"/>
    <col min="11" max="11" width="8.140625" style="7" customWidth="1"/>
    <col min="12" max="12" width="7.28515625" style="6" customWidth="1"/>
    <col min="13" max="13" width="8.140625" style="7" customWidth="1"/>
    <col min="14" max="14" width="8" style="6" customWidth="1"/>
    <col min="15" max="15" width="8.140625" style="7" customWidth="1"/>
    <col min="16" max="16" width="8.140625" style="6" customWidth="1"/>
    <col min="17" max="16384" width="8.85546875" style="5"/>
  </cols>
  <sheetData>
    <row r="1" spans="1:16" ht="26.25">
      <c r="A1" s="10" t="s">
        <v>60</v>
      </c>
    </row>
    <row r="2" spans="1:16" ht="18" customHeight="1">
      <c r="A2" s="10"/>
    </row>
    <row r="3" spans="1:16" ht="18" customHeight="1">
      <c r="A3" s="10"/>
    </row>
    <row r="4" spans="1:16" ht="82.5" customHeight="1">
      <c r="A4" s="228" t="s">
        <v>128</v>
      </c>
      <c r="B4" s="228"/>
      <c r="C4" s="228"/>
      <c r="D4" s="228"/>
      <c r="E4" s="228"/>
      <c r="F4" s="228"/>
      <c r="G4" s="228"/>
      <c r="H4" s="228"/>
      <c r="I4" s="228"/>
      <c r="J4" s="228"/>
      <c r="K4" s="228"/>
      <c r="L4" s="228"/>
      <c r="M4" s="228"/>
      <c r="N4" s="228"/>
      <c r="O4" s="228"/>
      <c r="P4" s="228"/>
    </row>
    <row r="5" spans="1:16" ht="16.5" customHeight="1">
      <c r="A5" s="99"/>
      <c r="B5" s="99"/>
      <c r="C5" s="99"/>
      <c r="D5" s="99"/>
      <c r="E5" s="99"/>
      <c r="F5" s="99"/>
      <c r="G5" s="99"/>
      <c r="H5" s="99"/>
      <c r="I5" s="99"/>
      <c r="J5" s="99"/>
      <c r="K5" s="99"/>
      <c r="L5" s="99"/>
      <c r="M5" s="99"/>
      <c r="N5" s="99"/>
      <c r="O5" s="99"/>
      <c r="P5" s="99"/>
    </row>
    <row r="6" spans="1:16" s="31" customFormat="1" ht="15.75">
      <c r="A6" s="1" t="s">
        <v>87</v>
      </c>
      <c r="B6" s="92"/>
      <c r="D6" s="28"/>
      <c r="E6" s="40"/>
      <c r="F6" s="40" t="s">
        <v>13</v>
      </c>
      <c r="G6" s="93"/>
      <c r="H6" s="34"/>
      <c r="I6" s="40"/>
      <c r="J6" s="34"/>
      <c r="K6" s="40"/>
      <c r="L6" s="34"/>
      <c r="M6" s="40"/>
      <c r="N6" s="34"/>
      <c r="O6" s="40"/>
      <c r="P6" s="92"/>
    </row>
    <row r="7" spans="1:16" s="31" customFormat="1" ht="15.75">
      <c r="A7" s="1"/>
      <c r="B7" s="92"/>
      <c r="D7" s="28"/>
      <c r="E7" s="40"/>
      <c r="F7" s="40"/>
      <c r="G7" s="93"/>
      <c r="H7" s="34"/>
      <c r="I7" s="40"/>
      <c r="J7" s="34"/>
      <c r="K7" s="40"/>
      <c r="L7" s="34"/>
      <c r="M7" s="40"/>
      <c r="N7" s="34"/>
      <c r="O7" s="40"/>
      <c r="P7" s="92"/>
    </row>
    <row r="8" spans="1:16" s="31" customFormat="1" ht="15.75">
      <c r="A8" s="1" t="s">
        <v>101</v>
      </c>
      <c r="B8" s="92"/>
      <c r="D8" s="28"/>
      <c r="E8" s="40"/>
      <c r="F8" s="40">
        <v>0.02</v>
      </c>
      <c r="G8" s="40"/>
      <c r="H8" s="34"/>
      <c r="I8" s="40"/>
      <c r="J8" s="34"/>
      <c r="K8" s="40"/>
      <c r="L8" s="34"/>
      <c r="M8" s="40"/>
      <c r="N8" s="34"/>
      <c r="O8" s="40"/>
      <c r="P8" s="92"/>
    </row>
    <row r="9" spans="1:16" s="31" customFormat="1" ht="15.75">
      <c r="A9" s="1"/>
      <c r="B9" s="92"/>
      <c r="D9" s="28"/>
      <c r="E9" s="40"/>
      <c r="F9" s="40"/>
      <c r="G9" s="40"/>
      <c r="H9" s="34"/>
      <c r="I9" s="40"/>
      <c r="J9" s="34"/>
      <c r="K9" s="40"/>
      <c r="L9" s="34"/>
      <c r="M9" s="40"/>
      <c r="N9" s="34"/>
      <c r="O9" s="40"/>
      <c r="P9" s="92"/>
    </row>
    <row r="10" spans="1:16" s="31" customFormat="1" ht="15.75">
      <c r="A10" s="1" t="s">
        <v>88</v>
      </c>
      <c r="B10" s="92"/>
      <c r="D10" s="28"/>
      <c r="E10" s="40"/>
      <c r="F10" s="40" t="s">
        <v>14</v>
      </c>
      <c r="G10" s="40"/>
      <c r="H10" s="34"/>
      <c r="I10" s="40"/>
      <c r="J10" s="34"/>
      <c r="K10" s="40"/>
      <c r="L10" s="34"/>
      <c r="M10" s="40"/>
      <c r="N10" s="34"/>
      <c r="O10" s="40"/>
      <c r="P10" s="92"/>
    </row>
    <row r="11" spans="1:16" s="31" customFormat="1" ht="15.75">
      <c r="A11" s="1"/>
      <c r="B11" s="92"/>
      <c r="D11" s="28"/>
      <c r="E11" s="40"/>
      <c r="F11" s="40"/>
      <c r="G11" s="40"/>
      <c r="H11" s="34"/>
      <c r="I11" s="40"/>
      <c r="J11" s="34"/>
      <c r="K11" s="40"/>
      <c r="L11" s="34"/>
      <c r="M11" s="40"/>
      <c r="N11" s="34"/>
      <c r="O11" s="40"/>
      <c r="P11" s="92"/>
    </row>
    <row r="12" spans="1:16" s="31" customFormat="1" ht="32.25" customHeight="1">
      <c r="A12" s="229" t="s">
        <v>102</v>
      </c>
      <c r="B12" s="229"/>
      <c r="C12" s="229"/>
      <c r="D12" s="229"/>
      <c r="E12" s="229"/>
      <c r="F12" s="40">
        <v>0.05</v>
      </c>
      <c r="G12" s="40"/>
      <c r="H12" s="34"/>
      <c r="I12" s="40"/>
      <c r="J12" s="34"/>
      <c r="K12" s="40"/>
      <c r="L12" s="34"/>
      <c r="M12" s="40"/>
      <c r="N12" s="34"/>
      <c r="O12" s="40"/>
      <c r="P12" s="92"/>
    </row>
    <row r="13" spans="1:16" s="31" customFormat="1" ht="15.75">
      <c r="D13" s="34"/>
      <c r="E13" s="40"/>
      <c r="F13" s="34"/>
      <c r="G13" s="40"/>
      <c r="H13" s="34"/>
      <c r="I13" s="40"/>
      <c r="J13" s="34"/>
      <c r="K13" s="40"/>
      <c r="L13" s="34"/>
      <c r="M13" s="40"/>
      <c r="N13" s="34"/>
      <c r="O13" s="40"/>
      <c r="P13" s="92"/>
    </row>
    <row r="14" spans="1:16" s="31" customFormat="1" ht="48" customHeight="1">
      <c r="A14" s="228" t="s">
        <v>124</v>
      </c>
      <c r="B14" s="228"/>
      <c r="C14" s="228"/>
      <c r="D14" s="228"/>
      <c r="E14" s="228"/>
      <c r="F14" s="228"/>
      <c r="G14" s="228"/>
      <c r="H14" s="228"/>
      <c r="I14" s="228"/>
      <c r="J14" s="228"/>
      <c r="K14" s="228"/>
      <c r="L14" s="228"/>
      <c r="M14" s="228"/>
      <c r="N14" s="228"/>
      <c r="O14" s="228"/>
      <c r="P14" s="228"/>
    </row>
    <row r="15" spans="1:16" s="31" customFormat="1" ht="18" customHeight="1" thickBot="1">
      <c r="A15" s="1"/>
      <c r="B15" s="28"/>
      <c r="C15" s="29"/>
      <c r="D15" s="28"/>
      <c r="E15" s="29"/>
      <c r="F15" s="28"/>
      <c r="G15" s="29"/>
      <c r="H15" s="28"/>
      <c r="I15" s="29"/>
      <c r="J15" s="28"/>
      <c r="K15" s="29"/>
      <c r="L15" s="28"/>
      <c r="M15" s="29"/>
      <c r="N15" s="28"/>
      <c r="O15" s="29"/>
      <c r="P15" s="28"/>
    </row>
    <row r="16" spans="1:16" s="31" customFormat="1" ht="14.25" customHeight="1" thickTop="1">
      <c r="A16" s="12"/>
      <c r="B16" s="13"/>
      <c r="C16" s="14"/>
      <c r="D16" s="13"/>
      <c r="E16" s="14"/>
      <c r="F16" s="65"/>
      <c r="G16" s="124"/>
      <c r="H16" s="13"/>
      <c r="I16" s="124"/>
      <c r="J16" s="13"/>
      <c r="K16" s="14"/>
      <c r="L16" s="13"/>
      <c r="M16" s="14"/>
      <c r="N16" s="13"/>
      <c r="O16" s="14"/>
      <c r="P16" s="16"/>
    </row>
    <row r="17" spans="1:18" s="31" customFormat="1" ht="215.25">
      <c r="A17" s="17"/>
      <c r="B17" s="18" t="s">
        <v>41</v>
      </c>
      <c r="C17" s="18" t="s">
        <v>42</v>
      </c>
      <c r="D17" s="18" t="s">
        <v>0</v>
      </c>
      <c r="E17" s="18" t="s">
        <v>1</v>
      </c>
      <c r="F17" s="18" t="s">
        <v>43</v>
      </c>
      <c r="G17" s="125" t="s">
        <v>44</v>
      </c>
      <c r="H17" s="18" t="s">
        <v>45</v>
      </c>
      <c r="I17" s="125" t="s">
        <v>46</v>
      </c>
      <c r="J17" s="18" t="s">
        <v>47</v>
      </c>
      <c r="K17" s="18" t="s">
        <v>48</v>
      </c>
      <c r="L17" s="18" t="s">
        <v>2</v>
      </c>
      <c r="M17" s="18" t="s">
        <v>3</v>
      </c>
      <c r="N17" s="18" t="s">
        <v>4</v>
      </c>
      <c r="O17" s="18" t="s">
        <v>5</v>
      </c>
      <c r="P17" s="19" t="s">
        <v>6</v>
      </c>
      <c r="Q17" s="66"/>
    </row>
    <row r="18" spans="1:18" s="1" customFormat="1" ht="51.75" customHeight="1" thickBot="1">
      <c r="A18" s="69" t="s">
        <v>85</v>
      </c>
      <c r="B18" s="126">
        <f>'Step 2'!B23</f>
        <v>0</v>
      </c>
      <c r="C18" s="129">
        <f>B18/$P$18</f>
        <v>0</v>
      </c>
      <c r="D18" s="126">
        <f>'Step 2'!D23</f>
        <v>10.343780926675663</v>
      </c>
      <c r="E18" s="129">
        <f>D18/$P$18</f>
        <v>4.6728971962616821E-2</v>
      </c>
      <c r="F18" s="126">
        <f>'Step 2'!F23</f>
        <v>131.36601776878092</v>
      </c>
      <c r="G18" s="131">
        <f>F18/$P$18</f>
        <v>0.59345794392523366</v>
      </c>
      <c r="H18" s="126">
        <f>'Step 2'!H23</f>
        <v>69.303332208726943</v>
      </c>
      <c r="I18" s="131">
        <f>H18/$P$18</f>
        <v>0.31308411214953269</v>
      </c>
      <c r="J18" s="126">
        <f>'Step 2'!J23</f>
        <v>0</v>
      </c>
      <c r="K18" s="129">
        <f>J18/$P$18</f>
        <v>0</v>
      </c>
      <c r="L18" s="126">
        <f>'Step 2'!L23</f>
        <v>6.2062685560053978</v>
      </c>
      <c r="M18" s="129">
        <f>L18/$P$18</f>
        <v>2.8037383177570093E-2</v>
      </c>
      <c r="N18" s="126">
        <f>'Step 2'!N23</f>
        <v>4.1375123706702652</v>
      </c>
      <c r="O18" s="129">
        <f>N18/$P$18</f>
        <v>1.8691588785046728E-2</v>
      </c>
      <c r="P18" s="133">
        <f>'Step 2'!P23</f>
        <v>221.35691183085919</v>
      </c>
      <c r="Q18" s="11"/>
      <c r="R18" s="31"/>
    </row>
    <row r="19" spans="1:18" s="31" customFormat="1" ht="51.75" customHeight="1" thickTop="1" thickBot="1">
      <c r="A19" s="69" t="s">
        <v>84</v>
      </c>
      <c r="B19" s="127">
        <f>IF($F$10&lt;&gt;"American Indian",B18,IF($F$6="Black",B18+($F$18*$F$12*2),B18+($H$18*$F$12*2)))</f>
        <v>0</v>
      </c>
      <c r="C19" s="129">
        <f>B19/$P$19</f>
        <v>0</v>
      </c>
      <c r="D19" s="127">
        <f>IF($F$10&lt;&gt;"Asian",D18,IF($F$6="Black",D18+($F$18*$F$12*2),D18+($H$18*$F$12*2)))</f>
        <v>10.343780926675663</v>
      </c>
      <c r="E19" s="129">
        <f>D19/$P$19</f>
        <v>4.4111160123511253E-2</v>
      </c>
      <c r="F19" s="127">
        <f>IF($F$10&lt;&gt;"Black",F18,IF($F$6="Black",F18+($F$18*$F$12*2),F18+($H$18*$F$12*2)))</f>
        <v>131.36601776878092</v>
      </c>
      <c r="G19" s="131">
        <f>F19/$P$19</f>
        <v>0.56021173356859288</v>
      </c>
      <c r="H19" s="127">
        <f>IF($F$10&lt;&gt;"Hispanic",H18,IF($F$6="Black",H18+($F$18*$F$12*2),H18+($H$18*$F$12*2)))</f>
        <v>69.303332208726943</v>
      </c>
      <c r="I19" s="131">
        <f>H19/$P$19</f>
        <v>0.29554477282752539</v>
      </c>
      <c r="J19" s="127">
        <f>IF($F$10&lt;&gt;"Hawaiian",J18,IF($F$6="Black",J18+($F$18*$F$12*2),J18+($H$18*$F$12*2)))</f>
        <v>0</v>
      </c>
      <c r="K19" s="129">
        <f>J19/$P$19</f>
        <v>0</v>
      </c>
      <c r="L19" s="127">
        <f>IF($F$10&lt;&gt;"White",L18,IF($F$6="Black",L18+($F$18*$F$12*2),L18+($H$18*$F$12*2)))</f>
        <v>19.342870332883493</v>
      </c>
      <c r="M19" s="129">
        <f>L19/$P$19</f>
        <v>8.2487869430966046E-2</v>
      </c>
      <c r="N19" s="127">
        <f>IF($F$10&lt;&gt;"2 or more",N18,IF($F$6="Black",N18+($F$18*$F$12*2),N18+($H$18*$F$12*2)))</f>
        <v>4.1375123706702652</v>
      </c>
      <c r="O19" s="129">
        <f>N19/$P$19</f>
        <v>1.76444640494045E-2</v>
      </c>
      <c r="P19" s="134">
        <f>SUM(B19,D19,F19,H19,J19,L19,N19)</f>
        <v>234.49351360773727</v>
      </c>
    </row>
    <row r="20" spans="1:18" s="31" customFormat="1" ht="51.75" customHeight="1" thickTop="1" thickBot="1">
      <c r="A20" s="69" t="s">
        <v>125</v>
      </c>
      <c r="B20" s="128">
        <f>B19-B18</f>
        <v>0</v>
      </c>
      <c r="C20" s="130">
        <f>C19-C18</f>
        <v>0</v>
      </c>
      <c r="D20" s="128">
        <f t="shared" ref="D20:O20" si="0">D19-D18</f>
        <v>0</v>
      </c>
      <c r="E20" s="130">
        <f t="shared" si="0"/>
        <v>-2.6178118391055674E-3</v>
      </c>
      <c r="F20" s="128">
        <f t="shared" si="0"/>
        <v>0</v>
      </c>
      <c r="G20" s="132">
        <f t="shared" si="0"/>
        <v>-3.3246210356640771E-2</v>
      </c>
      <c r="H20" s="128">
        <f t="shared" si="0"/>
        <v>0</v>
      </c>
      <c r="I20" s="132">
        <f t="shared" si="0"/>
        <v>-1.7539339322007297E-2</v>
      </c>
      <c r="J20" s="128">
        <f t="shared" si="0"/>
        <v>0</v>
      </c>
      <c r="K20" s="130">
        <f t="shared" si="0"/>
        <v>0</v>
      </c>
      <c r="L20" s="128">
        <f t="shared" si="0"/>
        <v>13.136601776878095</v>
      </c>
      <c r="M20" s="130">
        <f t="shared" si="0"/>
        <v>5.4450486253395949E-2</v>
      </c>
      <c r="N20" s="128">
        <f t="shared" si="0"/>
        <v>0</v>
      </c>
      <c r="O20" s="130">
        <f t="shared" si="0"/>
        <v>-1.0471247356422277E-3</v>
      </c>
      <c r="P20" s="135">
        <f>SUM(B20+D20+F20+H20+J20+L20+N20)</f>
        <v>13.136601776878095</v>
      </c>
    </row>
    <row r="21" spans="1:18" s="31" customFormat="1" ht="16.5" thickTop="1">
      <c r="B21" s="92"/>
      <c r="C21" s="40"/>
      <c r="D21" s="34"/>
      <c r="E21" s="40"/>
      <c r="F21" s="34"/>
      <c r="G21" s="40"/>
      <c r="H21" s="34"/>
      <c r="I21" s="40"/>
      <c r="J21" s="34"/>
      <c r="K21" s="40"/>
      <c r="L21" s="34"/>
      <c r="M21" s="40"/>
      <c r="N21" s="34"/>
      <c r="O21" s="40"/>
      <c r="P21" s="92"/>
    </row>
    <row r="22" spans="1:18" s="31" customFormat="1" ht="15.75">
      <c r="B22" s="92"/>
      <c r="C22" s="40"/>
      <c r="D22" s="34"/>
      <c r="E22" s="40"/>
      <c r="F22" s="34"/>
      <c r="G22" s="40"/>
      <c r="H22" s="34"/>
      <c r="I22" s="40"/>
      <c r="J22" s="34"/>
      <c r="K22" s="40"/>
      <c r="L22" s="34"/>
      <c r="M22" s="40"/>
      <c r="N22" s="34"/>
      <c r="O22" s="40"/>
      <c r="P22" s="92"/>
    </row>
    <row r="23" spans="1:18" s="31" customFormat="1" ht="15.75">
      <c r="B23" s="92"/>
      <c r="C23" s="40"/>
      <c r="D23" s="34"/>
      <c r="E23" s="40"/>
      <c r="F23" s="34"/>
      <c r="G23" s="40"/>
      <c r="H23" s="34"/>
      <c r="I23" s="40"/>
      <c r="J23" s="34"/>
      <c r="K23" s="40"/>
      <c r="L23" s="34"/>
      <c r="M23" s="40"/>
      <c r="N23" s="34"/>
      <c r="O23" s="40"/>
      <c r="P23" s="92"/>
    </row>
    <row r="24" spans="1:18" s="31" customFormat="1" ht="15.75" hidden="1">
      <c r="A24" s="31" t="s">
        <v>13</v>
      </c>
      <c r="B24" s="92"/>
      <c r="C24" s="31" t="s">
        <v>36</v>
      </c>
      <c r="D24" s="34"/>
      <c r="E24" s="40"/>
      <c r="F24" s="34"/>
      <c r="G24" s="40"/>
      <c r="H24" s="34"/>
      <c r="I24" s="40"/>
      <c r="J24" s="34"/>
      <c r="K24" s="40"/>
      <c r="L24" s="34"/>
      <c r="M24" s="40"/>
      <c r="N24" s="34"/>
      <c r="O24" s="40"/>
      <c r="P24" s="92"/>
    </row>
    <row r="25" spans="1:18" s="31" customFormat="1" ht="15.75" hidden="1">
      <c r="A25" s="31" t="s">
        <v>38</v>
      </c>
      <c r="B25" s="92"/>
      <c r="C25" s="31" t="s">
        <v>37</v>
      </c>
      <c r="D25" s="34"/>
      <c r="E25" s="40"/>
      <c r="F25" s="34"/>
      <c r="G25" s="40"/>
      <c r="H25" s="34"/>
      <c r="I25" s="40"/>
      <c r="J25" s="34"/>
      <c r="K25" s="40"/>
      <c r="L25" s="34"/>
      <c r="M25" s="40"/>
      <c r="N25" s="34"/>
      <c r="O25" s="40"/>
      <c r="P25" s="92"/>
    </row>
    <row r="26" spans="1:18" s="31" customFormat="1" ht="15.75" hidden="1">
      <c r="A26" s="30"/>
      <c r="B26" s="92"/>
      <c r="C26" s="31" t="s">
        <v>13</v>
      </c>
      <c r="D26" s="34"/>
      <c r="E26" s="40"/>
      <c r="F26" s="34"/>
      <c r="G26" s="40"/>
      <c r="H26" s="34"/>
      <c r="I26" s="40"/>
      <c r="J26" s="34"/>
      <c r="K26" s="40"/>
      <c r="L26" s="34"/>
      <c r="M26" s="40"/>
      <c r="N26" s="34"/>
      <c r="O26" s="40"/>
      <c r="P26" s="92"/>
    </row>
    <row r="27" spans="1:18" s="31" customFormat="1" ht="15.75" hidden="1">
      <c r="A27" s="30"/>
      <c r="B27" s="92"/>
      <c r="C27" s="31" t="s">
        <v>38</v>
      </c>
      <c r="D27" s="34"/>
      <c r="E27" s="40"/>
      <c r="F27" s="34"/>
      <c r="G27" s="40"/>
      <c r="H27" s="34"/>
      <c r="I27" s="40"/>
      <c r="J27" s="34"/>
      <c r="K27" s="40"/>
      <c r="L27" s="34"/>
      <c r="M27" s="40"/>
      <c r="N27" s="34"/>
      <c r="O27" s="40"/>
      <c r="P27" s="92"/>
    </row>
    <row r="28" spans="1:18" s="31" customFormat="1" ht="15.75" hidden="1">
      <c r="B28" s="92"/>
      <c r="C28" s="31" t="s">
        <v>39</v>
      </c>
      <c r="D28" s="34"/>
      <c r="E28" s="40"/>
      <c r="F28" s="34"/>
      <c r="G28" s="40"/>
      <c r="H28" s="34"/>
      <c r="I28" s="40"/>
      <c r="J28" s="34"/>
      <c r="K28" s="40"/>
      <c r="L28" s="34"/>
      <c r="M28" s="40"/>
      <c r="N28" s="34"/>
      <c r="O28" s="40"/>
      <c r="P28" s="92"/>
    </row>
    <row r="29" spans="1:18" s="31" customFormat="1" ht="15.75" hidden="1">
      <c r="B29" s="92"/>
      <c r="C29" s="31" t="s">
        <v>14</v>
      </c>
      <c r="D29" s="34"/>
      <c r="E29" s="40"/>
      <c r="F29" s="34"/>
      <c r="G29" s="40"/>
      <c r="H29" s="34"/>
      <c r="I29" s="40"/>
      <c r="J29" s="34"/>
      <c r="K29" s="40"/>
      <c r="L29" s="34"/>
      <c r="M29" s="40"/>
      <c r="N29" s="34"/>
      <c r="O29" s="40"/>
      <c r="P29" s="92"/>
    </row>
    <row r="30" spans="1:18" s="31" customFormat="1" ht="15.75" hidden="1">
      <c r="B30" s="92"/>
      <c r="C30" s="31" t="s">
        <v>40</v>
      </c>
      <c r="D30" s="34"/>
      <c r="E30" s="40"/>
      <c r="F30" s="34"/>
      <c r="G30" s="40"/>
      <c r="H30" s="34"/>
      <c r="I30" s="40"/>
      <c r="J30" s="34"/>
      <c r="K30" s="40"/>
      <c r="L30" s="34"/>
      <c r="M30" s="40"/>
      <c r="N30" s="34"/>
      <c r="O30" s="40"/>
      <c r="P30" s="92"/>
    </row>
    <row r="31" spans="1:18" s="31" customFormat="1" ht="15.75">
      <c r="B31" s="92"/>
      <c r="C31" s="40"/>
      <c r="D31" s="34"/>
      <c r="E31" s="40"/>
      <c r="F31" s="34"/>
      <c r="G31" s="40"/>
      <c r="H31" s="34"/>
      <c r="I31" s="40"/>
      <c r="J31" s="34"/>
      <c r="K31" s="40"/>
      <c r="L31" s="34"/>
      <c r="M31" s="40"/>
      <c r="N31" s="34"/>
      <c r="O31" s="40"/>
      <c r="P31" s="92"/>
    </row>
    <row r="32" spans="1:18" s="31" customFormat="1" ht="15.75">
      <c r="B32" s="92"/>
      <c r="C32" s="40"/>
      <c r="D32" s="34"/>
      <c r="E32" s="40"/>
      <c r="F32" s="34"/>
      <c r="G32" s="40"/>
      <c r="H32" s="34"/>
      <c r="I32" s="40"/>
      <c r="J32" s="34"/>
      <c r="K32" s="40"/>
      <c r="L32" s="34"/>
      <c r="M32" s="40"/>
      <c r="N32" s="34"/>
      <c r="O32" s="40"/>
      <c r="P32" s="92"/>
    </row>
    <row r="33" spans="2:16" s="31" customFormat="1" ht="15.75">
      <c r="B33" s="92"/>
      <c r="C33" s="40"/>
      <c r="D33" s="34"/>
      <c r="E33" s="40"/>
      <c r="F33" s="34"/>
      <c r="G33" s="40"/>
      <c r="H33" s="34"/>
      <c r="I33" s="40"/>
      <c r="J33" s="34"/>
      <c r="K33" s="40"/>
      <c r="L33" s="34"/>
      <c r="M33" s="40"/>
      <c r="N33" s="34"/>
      <c r="O33" s="40"/>
      <c r="P33" s="92"/>
    </row>
    <row r="34" spans="2:16" s="31" customFormat="1" ht="15.75">
      <c r="B34" s="92"/>
      <c r="C34" s="40"/>
      <c r="D34" s="34"/>
      <c r="E34" s="40"/>
      <c r="F34" s="34"/>
      <c r="G34" s="40"/>
      <c r="H34" s="34"/>
      <c r="I34" s="40"/>
      <c r="J34" s="34"/>
      <c r="K34" s="40"/>
      <c r="L34" s="34"/>
      <c r="M34" s="40"/>
      <c r="N34" s="34"/>
      <c r="O34" s="40"/>
      <c r="P34" s="92"/>
    </row>
    <row r="35" spans="2:16" s="31" customFormat="1" ht="15.75">
      <c r="B35" s="92"/>
      <c r="C35" s="40"/>
      <c r="D35" s="34"/>
      <c r="E35" s="40"/>
      <c r="F35" s="34"/>
      <c r="G35" s="40"/>
      <c r="H35" s="34"/>
      <c r="I35" s="40"/>
      <c r="J35" s="34"/>
      <c r="K35" s="40"/>
      <c r="L35" s="34"/>
      <c r="M35" s="40"/>
      <c r="N35" s="34"/>
      <c r="O35" s="40"/>
      <c r="P35" s="92"/>
    </row>
    <row r="36" spans="2:16" s="31" customFormat="1" ht="15.75">
      <c r="B36" s="92"/>
      <c r="C36" s="40"/>
      <c r="D36" s="34"/>
      <c r="E36" s="40"/>
      <c r="F36" s="34"/>
      <c r="G36" s="40"/>
      <c r="H36" s="34"/>
      <c r="I36" s="40"/>
      <c r="J36" s="34"/>
      <c r="K36" s="40"/>
      <c r="L36" s="34"/>
      <c r="M36" s="40"/>
      <c r="N36" s="34"/>
      <c r="O36" s="40"/>
      <c r="P36" s="92"/>
    </row>
    <row r="37" spans="2:16" s="31" customFormat="1" ht="13.5" customHeight="1">
      <c r="B37" s="92"/>
      <c r="C37" s="40"/>
      <c r="D37" s="34"/>
      <c r="E37" s="40"/>
      <c r="F37" s="34"/>
      <c r="G37" s="40"/>
      <c r="H37" s="34"/>
      <c r="I37" s="40"/>
      <c r="J37" s="34"/>
      <c r="K37" s="40"/>
      <c r="L37" s="34"/>
      <c r="M37" s="40"/>
      <c r="N37" s="34"/>
      <c r="O37" s="40"/>
      <c r="P37" s="92"/>
    </row>
  </sheetData>
  <sheetProtection password="FCBC" sheet="1" objects="1" scenarios="1"/>
  <mergeCells count="3">
    <mergeCell ref="A4:P4"/>
    <mergeCell ref="A14:P14"/>
    <mergeCell ref="A12:E12"/>
  </mergeCells>
  <phoneticPr fontId="1" type="noConversion"/>
  <dataValidations count="2">
    <dataValidation type="list" allowBlank="1" showInputMessage="1" showErrorMessage="1" sqref="F6:F7">
      <formula1>$A$24:$A$30</formula1>
    </dataValidation>
    <dataValidation type="list" allowBlank="1" showInputMessage="1" showErrorMessage="1" sqref="F10">
      <formula1>$C$24:$C$30</formula1>
    </dataValidation>
  </dataValidations>
  <pageMargins left="0.75" right="0.75" top="1" bottom="1" header="0.5" footer="0.5"/>
  <pageSetup scale="60"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IV29"/>
  <sheetViews>
    <sheetView topLeftCell="A4" workbookViewId="0">
      <selection activeCell="A9" sqref="A9"/>
    </sheetView>
  </sheetViews>
  <sheetFormatPr defaultColWidth="8.85546875" defaultRowHeight="12.75"/>
  <cols>
    <col min="1" max="1" width="83.28515625" style="3" customWidth="1"/>
    <col min="2" max="2" width="17.85546875" customWidth="1"/>
  </cols>
  <sheetData>
    <row r="1" spans="1:256" ht="26.25">
      <c r="A1" s="10" t="s">
        <v>61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s="115" customFormat="1" ht="15.75">
      <c r="A2" s="112"/>
      <c r="B2" s="113"/>
      <c r="C2" s="114"/>
    </row>
    <row r="3" spans="1:256" s="115" customFormat="1" ht="177.75" customHeight="1">
      <c r="A3" s="230" t="s">
        <v>103</v>
      </c>
      <c r="B3" s="230"/>
      <c r="C3" s="230"/>
    </row>
    <row r="4" spans="1:256" s="115" customFormat="1" ht="15.75">
      <c r="A4" s="116"/>
      <c r="B4" s="117"/>
      <c r="C4" s="118"/>
    </row>
    <row r="5" spans="1:256" s="115" customFormat="1" ht="16.5" thickBot="1">
      <c r="A5" s="189" t="s">
        <v>49</v>
      </c>
      <c r="B5" s="190"/>
      <c r="C5" s="114"/>
    </row>
    <row r="6" spans="1:256" s="115" customFormat="1" ht="15.75">
      <c r="A6" s="191" t="s">
        <v>15</v>
      </c>
      <c r="B6" s="192">
        <v>1000</v>
      </c>
      <c r="C6" s="118"/>
    </row>
    <row r="7" spans="1:256" s="115" customFormat="1" ht="15.75">
      <c r="A7" s="193" t="s">
        <v>16</v>
      </c>
      <c r="B7" s="194">
        <v>500</v>
      </c>
      <c r="C7" s="118"/>
    </row>
    <row r="8" spans="1:256" s="115" customFormat="1" ht="15.75">
      <c r="A8" s="195" t="s">
        <v>133</v>
      </c>
      <c r="B8" s="196">
        <f>B7/B6</f>
        <v>0.5</v>
      </c>
      <c r="C8" s="118"/>
    </row>
    <row r="9" spans="1:256" s="115" customFormat="1" ht="15.75">
      <c r="A9" s="195"/>
      <c r="B9" s="197"/>
      <c r="C9" s="118"/>
    </row>
    <row r="10" spans="1:256" s="115" customFormat="1" ht="15.75">
      <c r="A10" s="193" t="s">
        <v>16</v>
      </c>
      <c r="B10" s="198">
        <f>B7</f>
        <v>500</v>
      </c>
      <c r="C10" s="118"/>
    </row>
    <row r="11" spans="1:256" s="115" customFormat="1" ht="15.75">
      <c r="A11" s="193" t="s">
        <v>17</v>
      </c>
      <c r="B11" s="194">
        <v>250</v>
      </c>
      <c r="C11" s="118"/>
    </row>
    <row r="12" spans="1:256" s="115" customFormat="1" ht="15.75">
      <c r="A12" s="195" t="s">
        <v>134</v>
      </c>
      <c r="B12" s="196">
        <f>B11/B10</f>
        <v>0.5</v>
      </c>
      <c r="C12" s="118"/>
    </row>
    <row r="13" spans="1:256" s="115" customFormat="1" ht="15.75">
      <c r="A13" s="195"/>
      <c r="B13" s="197"/>
      <c r="C13" s="118"/>
    </row>
    <row r="14" spans="1:256" s="115" customFormat="1" ht="15.75">
      <c r="A14" s="193" t="s">
        <v>17</v>
      </c>
      <c r="B14" s="198">
        <f>B11</f>
        <v>250</v>
      </c>
      <c r="C14" s="118"/>
    </row>
    <row r="15" spans="1:256" s="115" customFormat="1" ht="15.75">
      <c r="A15" s="193" t="s">
        <v>18</v>
      </c>
      <c r="B15" s="194">
        <v>125</v>
      </c>
      <c r="C15" s="118"/>
    </row>
    <row r="16" spans="1:256" s="115" customFormat="1" ht="15.75">
      <c r="A16" s="195" t="s">
        <v>135</v>
      </c>
      <c r="B16" s="196">
        <f>B15/B14</f>
        <v>0.5</v>
      </c>
      <c r="C16" s="118"/>
    </row>
    <row r="17" spans="1:3" s="115" customFormat="1" ht="15.75">
      <c r="A17" s="195"/>
      <c r="B17" s="197"/>
      <c r="C17" s="118"/>
    </row>
    <row r="18" spans="1:3" s="115" customFormat="1" ht="15.75">
      <c r="A18" s="193" t="s">
        <v>18</v>
      </c>
      <c r="B18" s="198">
        <f>B15</f>
        <v>125</v>
      </c>
      <c r="C18" s="118"/>
    </row>
    <row r="19" spans="1:3" s="115" customFormat="1" ht="15.75">
      <c r="A19" s="193" t="s">
        <v>19</v>
      </c>
      <c r="B19" s="194">
        <v>63</v>
      </c>
      <c r="C19" s="118"/>
    </row>
    <row r="20" spans="1:3" s="115" customFormat="1" ht="16.5" thickBot="1">
      <c r="A20" s="199" t="s">
        <v>136</v>
      </c>
      <c r="B20" s="200">
        <f>B19/B18</f>
        <v>0.504</v>
      </c>
      <c r="C20" s="118"/>
    </row>
    <row r="21" spans="1:3" s="115" customFormat="1" ht="15.75">
      <c r="A21" s="119"/>
      <c r="B21" s="120"/>
      <c r="C21" s="118"/>
    </row>
    <row r="22" spans="1:3" s="115" customFormat="1" ht="85.5" customHeight="1">
      <c r="A22" s="231" t="s">
        <v>122</v>
      </c>
      <c r="B22" s="231"/>
      <c r="C22" s="231"/>
    </row>
    <row r="23" spans="1:3" s="115" customFormat="1" ht="15.75">
      <c r="A23" s="119"/>
      <c r="B23" s="120"/>
      <c r="C23" s="118"/>
    </row>
    <row r="24" spans="1:3" s="115" customFormat="1" ht="16.5" thickBot="1">
      <c r="A24" s="189" t="s">
        <v>20</v>
      </c>
      <c r="B24" s="190"/>
      <c r="C24" s="114"/>
    </row>
    <row r="25" spans="1:3" s="115" customFormat="1" ht="15.75">
      <c r="A25" s="191" t="s">
        <v>62</v>
      </c>
      <c r="B25" s="218">
        <f>'Step 3'!P20</f>
        <v>13.136601776878095</v>
      </c>
      <c r="C25" s="118"/>
    </row>
    <row r="26" spans="1:3" s="115" customFormat="1" ht="15.75">
      <c r="A26" s="193" t="s">
        <v>67</v>
      </c>
      <c r="B26" s="208">
        <f>B25/B20</f>
        <v>26.064686065234316</v>
      </c>
      <c r="C26" s="118"/>
    </row>
    <row r="27" spans="1:3" s="115" customFormat="1" ht="15.75">
      <c r="A27" s="193" t="s">
        <v>21</v>
      </c>
      <c r="B27" s="208">
        <f>B26/B16</f>
        <v>52.129372130468631</v>
      </c>
      <c r="C27" s="118"/>
    </row>
    <row r="28" spans="1:3" s="115" customFormat="1" ht="15.75">
      <c r="A28" s="193" t="s">
        <v>22</v>
      </c>
      <c r="B28" s="208">
        <f>B27/B12</f>
        <v>104.25874426093726</v>
      </c>
      <c r="C28" s="118"/>
    </row>
    <row r="29" spans="1:3" s="115" customFormat="1" ht="16.5" thickBot="1">
      <c r="A29" s="201" t="s">
        <v>68</v>
      </c>
      <c r="B29" s="209">
        <f>B28/B8</f>
        <v>208.51748852187453</v>
      </c>
      <c r="C29" s="118"/>
    </row>
  </sheetData>
  <sheetProtection password="F2BC" sheet="1" objects="1" scenarios="1"/>
  <mergeCells count="2">
    <mergeCell ref="A3:C3"/>
    <mergeCell ref="A22:C22"/>
  </mergeCells>
  <pageMargins left="0.7" right="0.7" top="0.75" bottom="0.75" header="0.3" footer="0.3"/>
  <pageSetup scale="80"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V88"/>
  <sheetViews>
    <sheetView zoomScale="74" zoomScaleNormal="74" zoomScalePageLayoutView="74" workbookViewId="0">
      <selection activeCell="B9" sqref="B9"/>
    </sheetView>
  </sheetViews>
  <sheetFormatPr defaultColWidth="8.85546875" defaultRowHeight="12.75"/>
  <cols>
    <col min="1" max="1" width="4.85546875" style="141" customWidth="1"/>
    <col min="2" max="2" width="51.28515625" style="157" customWidth="1"/>
    <col min="3" max="3" width="10.28515625" style="169" customWidth="1"/>
    <col min="4" max="4" width="18.42578125" style="141" customWidth="1"/>
    <col min="5" max="5" width="13.42578125" style="170" customWidth="1"/>
    <col min="6" max="6" width="11.42578125" style="140" customWidth="1"/>
    <col min="7" max="8" width="11.42578125" style="141" customWidth="1"/>
    <col min="9" max="9" width="7" style="141" customWidth="1"/>
    <col min="10" max="11" width="11.42578125" style="141" customWidth="1"/>
    <col min="12" max="12" width="10.28515625" style="141" customWidth="1"/>
    <col min="13" max="16384" width="8.85546875" style="141"/>
  </cols>
  <sheetData>
    <row r="1" spans="1:22" ht="26.25">
      <c r="A1" s="232" t="s">
        <v>52</v>
      </c>
      <c r="B1" s="232"/>
      <c r="C1" s="232"/>
      <c r="D1" s="232"/>
      <c r="E1" s="232"/>
      <c r="F1" s="232"/>
      <c r="L1" s="142"/>
    </row>
    <row r="2" spans="1:22" ht="18.75" customHeight="1">
      <c r="B2" s="143"/>
      <c r="C2" s="188"/>
      <c r="L2" s="142"/>
    </row>
    <row r="3" spans="1:22" s="180" customFormat="1" ht="22.5" customHeight="1">
      <c r="B3" s="174" t="s">
        <v>64</v>
      </c>
      <c r="C3" s="175" t="str">
        <f>'Step 1'!D3</f>
        <v xml:space="preserve">STEM Magnet School </v>
      </c>
      <c r="D3" s="176"/>
      <c r="E3" s="177"/>
      <c r="F3" s="178"/>
      <c r="G3" s="178"/>
      <c r="H3" s="178"/>
      <c r="I3" s="178"/>
      <c r="J3" s="178"/>
      <c r="K3" s="178"/>
      <c r="L3" s="179"/>
      <c r="M3" s="179"/>
      <c r="N3" s="179"/>
      <c r="O3" s="179"/>
      <c r="P3" s="179"/>
      <c r="Q3" s="179"/>
      <c r="R3" s="179"/>
      <c r="S3" s="179"/>
      <c r="T3" s="179"/>
      <c r="U3" s="179"/>
      <c r="V3" s="179"/>
    </row>
    <row r="4" spans="1:22" s="180" customFormat="1" ht="25.5" customHeight="1">
      <c r="B4" s="181" t="s">
        <v>34</v>
      </c>
      <c r="C4" s="182" t="str">
        <f>IF(('Step 1'!P16)=('Step 1'!P30),"Whole","Partial")</f>
        <v>Whole</v>
      </c>
      <c r="D4" s="183"/>
      <c r="E4" s="184"/>
      <c r="F4" s="185"/>
      <c r="G4" s="179"/>
      <c r="H4" s="179"/>
      <c r="I4" s="179"/>
      <c r="J4" s="179"/>
      <c r="K4" s="179"/>
      <c r="L4" s="186"/>
      <c r="M4" s="179"/>
      <c r="N4" s="179"/>
      <c r="O4" s="179"/>
      <c r="P4" s="179"/>
      <c r="Q4" s="179"/>
      <c r="R4" s="179"/>
      <c r="S4" s="179"/>
      <c r="T4" s="179"/>
      <c r="U4" s="179"/>
      <c r="V4" s="179"/>
    </row>
    <row r="5" spans="1:22" s="180" customFormat="1" ht="24" customHeight="1">
      <c r="B5" s="174" t="s">
        <v>126</v>
      </c>
      <c r="C5" s="187">
        <f>'Step 2'!E33</f>
        <v>260</v>
      </c>
      <c r="D5" s="183"/>
      <c r="E5" s="184"/>
      <c r="F5" s="185"/>
      <c r="G5" s="179"/>
      <c r="H5" s="179"/>
      <c r="I5" s="179"/>
      <c r="J5" s="179"/>
      <c r="K5" s="179"/>
      <c r="L5" s="179"/>
      <c r="M5" s="179"/>
      <c r="N5" s="179"/>
      <c r="O5" s="179"/>
      <c r="P5" s="179"/>
      <c r="Q5" s="179"/>
      <c r="R5" s="179"/>
      <c r="S5" s="179"/>
      <c r="T5" s="179"/>
      <c r="U5" s="179"/>
      <c r="V5" s="179"/>
    </row>
    <row r="6" spans="1:22" ht="37.5" customHeight="1">
      <c r="B6" s="158" t="s">
        <v>72</v>
      </c>
      <c r="C6" s="165"/>
      <c r="D6" s="146"/>
      <c r="E6" s="171"/>
      <c r="F6" s="147"/>
      <c r="G6" s="144"/>
      <c r="H6" s="144"/>
      <c r="I6" s="144"/>
      <c r="J6" s="144"/>
      <c r="K6" s="144"/>
      <c r="L6" s="144"/>
      <c r="M6" s="144"/>
      <c r="N6" s="144"/>
      <c r="O6" s="144"/>
      <c r="P6" s="144"/>
      <c r="Q6" s="144"/>
      <c r="R6" s="144"/>
      <c r="S6" s="144"/>
      <c r="T6" s="144"/>
      <c r="U6" s="144"/>
      <c r="V6" s="144"/>
    </row>
    <row r="7" spans="1:22" ht="23.25" customHeight="1">
      <c r="B7" s="149" t="s">
        <v>63</v>
      </c>
      <c r="C7" s="163">
        <f>'Step 1'!P16</f>
        <v>206</v>
      </c>
      <c r="D7" s="146"/>
      <c r="E7" s="172"/>
      <c r="F7" s="147"/>
      <c r="G7" s="146"/>
      <c r="H7" s="146"/>
      <c r="I7" s="146"/>
      <c r="J7" s="146"/>
      <c r="K7" s="144"/>
      <c r="L7" s="144"/>
      <c r="M7" s="144"/>
      <c r="N7" s="144"/>
      <c r="O7" s="144"/>
      <c r="P7" s="144"/>
      <c r="Q7" s="144"/>
      <c r="R7" s="144"/>
      <c r="S7" s="144"/>
      <c r="T7" s="144"/>
      <c r="U7" s="144"/>
      <c r="V7" s="144"/>
    </row>
    <row r="8" spans="1:22" ht="18.75" customHeight="1">
      <c r="B8" s="149" t="s">
        <v>89</v>
      </c>
      <c r="C8" s="163">
        <f>'Step 1'!P30</f>
        <v>206</v>
      </c>
      <c r="D8" s="146"/>
      <c r="E8" s="172"/>
      <c r="F8" s="147"/>
      <c r="G8" s="144"/>
      <c r="H8" s="144"/>
      <c r="I8" s="144"/>
      <c r="J8" s="144"/>
      <c r="K8" s="144"/>
      <c r="L8" s="144"/>
      <c r="M8" s="144"/>
      <c r="N8" s="144"/>
      <c r="O8" s="144"/>
      <c r="P8" s="144"/>
      <c r="Q8" s="144"/>
      <c r="R8" s="144"/>
      <c r="S8" s="144"/>
      <c r="T8" s="144"/>
      <c r="U8" s="144"/>
      <c r="V8" s="144"/>
    </row>
    <row r="9" spans="1:22" ht="31.5">
      <c r="B9" s="149" t="s">
        <v>90</v>
      </c>
      <c r="C9" s="163">
        <f>'Step 1'!P58</f>
        <v>29</v>
      </c>
      <c r="D9" s="146"/>
      <c r="E9" s="172"/>
      <c r="F9" s="147"/>
      <c r="G9" s="148"/>
      <c r="H9" s="148"/>
      <c r="I9" s="148"/>
      <c r="J9" s="148"/>
      <c r="K9" s="144"/>
      <c r="L9" s="144"/>
      <c r="M9" s="144"/>
      <c r="N9" s="144"/>
      <c r="O9" s="144"/>
      <c r="P9" s="144"/>
      <c r="Q9" s="144"/>
      <c r="R9" s="144"/>
      <c r="S9" s="144"/>
      <c r="T9" s="144"/>
      <c r="U9" s="144"/>
      <c r="V9" s="144"/>
    </row>
    <row r="10" spans="1:22" ht="18.75" customHeight="1">
      <c r="B10" s="149" t="s">
        <v>91</v>
      </c>
      <c r="C10" s="163">
        <f>'Step 1'!P44</f>
        <v>177</v>
      </c>
      <c r="D10" s="146"/>
      <c r="E10" s="172"/>
      <c r="F10" s="147"/>
      <c r="G10" s="148"/>
      <c r="H10" s="148"/>
      <c r="I10" s="148"/>
      <c r="J10" s="148"/>
      <c r="K10" s="144"/>
      <c r="L10" s="144"/>
      <c r="M10" s="144"/>
      <c r="N10" s="144"/>
      <c r="O10" s="144"/>
      <c r="P10" s="144"/>
      <c r="Q10" s="144"/>
      <c r="R10" s="144"/>
      <c r="S10" s="144"/>
      <c r="T10" s="144"/>
      <c r="U10" s="144"/>
      <c r="V10" s="144"/>
    </row>
    <row r="11" spans="1:22" ht="18.75" customHeight="1">
      <c r="B11" s="159" t="s">
        <v>65</v>
      </c>
      <c r="C11" s="166">
        <f>'Step 1'!J64</f>
        <v>0.14077669902912621</v>
      </c>
      <c r="D11" s="146"/>
      <c r="E11" s="172"/>
      <c r="F11" s="147"/>
      <c r="G11" s="144"/>
      <c r="H11" s="144"/>
      <c r="I11" s="144"/>
      <c r="J11" s="144"/>
      <c r="K11" s="144"/>
      <c r="L11" s="144"/>
      <c r="M11" s="144"/>
      <c r="N11" s="144"/>
      <c r="O11" s="144"/>
      <c r="P11" s="144"/>
      <c r="Q11" s="144"/>
      <c r="R11" s="144"/>
      <c r="S11" s="144"/>
      <c r="T11" s="144"/>
      <c r="U11" s="144"/>
      <c r="V11" s="144"/>
    </row>
    <row r="12" spans="1:22" ht="18.75" customHeight="1">
      <c r="B12" s="159" t="s">
        <v>66</v>
      </c>
      <c r="C12" s="166">
        <f>'Step 1'!J63</f>
        <v>0.85922330097087374</v>
      </c>
      <c r="D12" s="146"/>
      <c r="E12" s="172"/>
      <c r="F12" s="147"/>
      <c r="G12" s="144"/>
      <c r="H12" s="144"/>
      <c r="I12" s="144"/>
      <c r="J12" s="144"/>
      <c r="K12" s="144"/>
      <c r="L12" s="144"/>
      <c r="M12" s="144"/>
      <c r="N12" s="144"/>
      <c r="O12" s="144"/>
      <c r="P12" s="144"/>
      <c r="Q12" s="144"/>
      <c r="R12" s="144"/>
      <c r="S12" s="144"/>
      <c r="T12" s="144"/>
      <c r="U12" s="144"/>
      <c r="V12" s="144"/>
    </row>
    <row r="13" spans="1:22" ht="35.25" customHeight="1">
      <c r="B13" s="160" t="s">
        <v>73</v>
      </c>
      <c r="C13" s="166"/>
      <c r="D13" s="146"/>
      <c r="E13" s="172"/>
      <c r="F13" s="147"/>
      <c r="G13" s="144"/>
      <c r="H13" s="144"/>
      <c r="I13" s="144"/>
      <c r="J13" s="144"/>
      <c r="K13" s="144"/>
      <c r="L13" s="144"/>
      <c r="M13" s="144"/>
      <c r="N13" s="144"/>
      <c r="O13" s="144"/>
      <c r="P13" s="144"/>
      <c r="Q13" s="144"/>
      <c r="R13" s="144"/>
      <c r="S13" s="144"/>
      <c r="T13" s="144"/>
      <c r="U13" s="144"/>
      <c r="V13" s="144"/>
    </row>
    <row r="14" spans="1:22" ht="23.25" customHeight="1">
      <c r="B14" s="161" t="s">
        <v>75</v>
      </c>
      <c r="C14" s="167">
        <f>'Step 2'!G8</f>
        <v>3.4378092667566307</v>
      </c>
      <c r="D14" s="146"/>
      <c r="E14" s="172"/>
      <c r="F14" s="147"/>
      <c r="G14" s="144"/>
      <c r="H14" s="144"/>
      <c r="I14" s="144"/>
      <c r="J14" s="144"/>
      <c r="K14" s="144"/>
      <c r="L14" s="144"/>
      <c r="M14" s="144"/>
      <c r="N14" s="144"/>
      <c r="O14" s="144"/>
      <c r="P14" s="144"/>
      <c r="Q14" s="144"/>
      <c r="R14" s="144"/>
      <c r="S14" s="144"/>
      <c r="T14" s="144"/>
      <c r="U14" s="144"/>
      <c r="V14" s="144"/>
    </row>
    <row r="15" spans="1:22" ht="18.75" customHeight="1">
      <c r="B15" s="161" t="s">
        <v>104</v>
      </c>
      <c r="C15" s="165">
        <f>'Step 2'!P23</f>
        <v>221.35691183085919</v>
      </c>
      <c r="D15" s="146"/>
      <c r="E15" s="172"/>
      <c r="F15" s="147"/>
      <c r="G15" s="144"/>
      <c r="H15" s="144"/>
      <c r="I15" s="144"/>
      <c r="J15" s="144"/>
      <c r="K15" s="144"/>
      <c r="L15" s="144"/>
      <c r="M15" s="144"/>
      <c r="N15" s="144"/>
      <c r="O15" s="144"/>
      <c r="P15" s="144"/>
      <c r="Q15" s="144"/>
      <c r="R15" s="144"/>
      <c r="S15" s="144"/>
      <c r="T15" s="144"/>
      <c r="U15" s="144"/>
      <c r="V15" s="144"/>
    </row>
    <row r="16" spans="1:22" ht="32.25" customHeight="1">
      <c r="B16" s="161" t="s">
        <v>105</v>
      </c>
      <c r="C16" s="165">
        <f>'Step 2'!E43</f>
        <v>44.831144849302746</v>
      </c>
      <c r="D16" s="146"/>
      <c r="E16" s="171"/>
      <c r="F16" s="147"/>
      <c r="G16" s="144"/>
      <c r="H16" s="144"/>
      <c r="I16" s="144"/>
      <c r="J16" s="144"/>
      <c r="K16" s="144"/>
      <c r="L16" s="144"/>
      <c r="M16" s="144"/>
      <c r="N16" s="144"/>
      <c r="O16" s="144"/>
      <c r="P16" s="144"/>
      <c r="Q16" s="144"/>
      <c r="R16" s="144"/>
      <c r="S16" s="144"/>
      <c r="T16" s="144"/>
      <c r="U16" s="144"/>
      <c r="V16" s="144"/>
    </row>
    <row r="17" spans="2:22" ht="39.75" customHeight="1">
      <c r="B17" s="162" t="s">
        <v>74</v>
      </c>
      <c r="C17" s="165"/>
      <c r="D17" s="146"/>
      <c r="E17" s="171"/>
      <c r="F17" s="147"/>
      <c r="G17" s="144"/>
      <c r="H17" s="144"/>
      <c r="I17" s="144"/>
      <c r="J17" s="144"/>
      <c r="K17" s="144"/>
      <c r="L17" s="144"/>
      <c r="M17" s="144"/>
      <c r="N17" s="144"/>
      <c r="O17" s="144"/>
      <c r="P17" s="144"/>
      <c r="Q17" s="144"/>
      <c r="R17" s="144"/>
      <c r="S17" s="144"/>
      <c r="T17" s="144"/>
      <c r="U17" s="144"/>
      <c r="V17" s="144"/>
    </row>
    <row r="18" spans="2:22" s="151" customFormat="1" ht="28.5" customHeight="1">
      <c r="B18" s="161" t="s">
        <v>53</v>
      </c>
      <c r="C18" s="166" t="str">
        <f>'Step 3'!F6</f>
        <v>Black</v>
      </c>
      <c r="D18" s="146"/>
      <c r="E18" s="171"/>
      <c r="F18" s="147"/>
      <c r="G18" s="144"/>
      <c r="H18" s="144"/>
      <c r="I18" s="144"/>
      <c r="J18" s="144"/>
      <c r="K18" s="144"/>
      <c r="L18" s="150"/>
      <c r="M18" s="150"/>
      <c r="N18" s="150"/>
      <c r="O18" s="150"/>
      <c r="P18" s="150"/>
      <c r="Q18" s="150"/>
      <c r="R18" s="150"/>
      <c r="S18" s="150"/>
      <c r="T18" s="150"/>
      <c r="U18" s="150"/>
      <c r="V18" s="150"/>
    </row>
    <row r="19" spans="2:22" s="151" customFormat="1" ht="34.5" customHeight="1">
      <c r="B19" s="161" t="s">
        <v>108</v>
      </c>
      <c r="C19" s="166">
        <f>'Step 3'!F8</f>
        <v>0.02</v>
      </c>
      <c r="D19" s="146"/>
      <c r="E19" s="171"/>
      <c r="F19" s="147"/>
      <c r="G19" s="144"/>
      <c r="H19" s="144"/>
      <c r="I19" s="144"/>
      <c r="J19" s="144"/>
      <c r="K19" s="144"/>
      <c r="L19" s="150"/>
      <c r="M19" s="150"/>
      <c r="N19" s="150"/>
      <c r="O19" s="150"/>
      <c r="P19" s="150"/>
      <c r="Q19" s="150"/>
      <c r="R19" s="150"/>
      <c r="S19" s="150"/>
      <c r="T19" s="150"/>
      <c r="U19" s="150"/>
      <c r="V19" s="150"/>
    </row>
    <row r="20" spans="2:22" ht="19.5" customHeight="1">
      <c r="B20" s="161" t="s">
        <v>54</v>
      </c>
      <c r="C20" s="166" t="str">
        <f>'Step 3'!F10</f>
        <v>White</v>
      </c>
      <c r="D20" s="146"/>
      <c r="E20" s="154"/>
      <c r="F20" s="144"/>
      <c r="G20" s="152"/>
      <c r="H20" s="152"/>
      <c r="I20" s="152"/>
      <c r="J20" s="152"/>
      <c r="L20" s="144"/>
      <c r="M20" s="144"/>
      <c r="N20" s="144"/>
      <c r="O20" s="144"/>
      <c r="P20" s="144"/>
      <c r="Q20" s="144"/>
      <c r="R20" s="144"/>
      <c r="S20" s="144"/>
      <c r="T20" s="144"/>
      <c r="U20" s="144"/>
      <c r="V20" s="144"/>
    </row>
    <row r="21" spans="2:22" ht="48.75" customHeight="1">
      <c r="B21" s="161" t="s">
        <v>106</v>
      </c>
      <c r="C21" s="166">
        <f>'Step 3'!F12</f>
        <v>0.05</v>
      </c>
      <c r="D21" s="153"/>
      <c r="E21" s="154"/>
      <c r="F21" s="155"/>
      <c r="G21" s="155"/>
      <c r="H21" s="155"/>
      <c r="I21" s="155"/>
      <c r="J21" s="155"/>
      <c r="L21" s="155"/>
      <c r="M21" s="144"/>
      <c r="N21" s="144"/>
      <c r="O21" s="144"/>
      <c r="P21" s="144"/>
      <c r="Q21" s="144"/>
      <c r="R21" s="144"/>
      <c r="S21" s="144"/>
      <c r="T21" s="144"/>
      <c r="U21" s="144"/>
      <c r="V21" s="144"/>
    </row>
    <row r="22" spans="2:22" ht="35.25" customHeight="1">
      <c r="B22" s="161" t="s">
        <v>107</v>
      </c>
      <c r="C22" s="210">
        <f>'Step 3'!P20</f>
        <v>13.136601776878095</v>
      </c>
      <c r="D22" s="153"/>
      <c r="E22" s="154"/>
      <c r="F22" s="155"/>
      <c r="G22" s="155"/>
      <c r="H22" s="155"/>
      <c r="I22" s="155"/>
      <c r="J22" s="155"/>
      <c r="L22" s="155"/>
      <c r="M22" s="144"/>
      <c r="N22" s="144"/>
      <c r="O22" s="144"/>
      <c r="P22" s="144"/>
      <c r="Q22" s="144"/>
      <c r="R22" s="144"/>
      <c r="S22" s="144"/>
      <c r="T22" s="144"/>
      <c r="U22" s="144"/>
      <c r="V22" s="144"/>
    </row>
    <row r="23" spans="2:22" ht="42" customHeight="1">
      <c r="B23" s="164" t="s">
        <v>76</v>
      </c>
      <c r="C23" s="165"/>
      <c r="D23" s="153"/>
      <c r="E23" s="154"/>
      <c r="F23" s="155"/>
      <c r="G23" s="155"/>
      <c r="H23" s="155"/>
      <c r="I23" s="155"/>
      <c r="J23" s="155"/>
      <c r="L23" s="155"/>
      <c r="M23" s="144"/>
      <c r="N23" s="144"/>
      <c r="O23" s="144"/>
      <c r="P23" s="144"/>
      <c r="Q23" s="144"/>
      <c r="R23" s="144"/>
      <c r="S23" s="144"/>
      <c r="T23" s="144"/>
      <c r="U23" s="144"/>
      <c r="V23" s="144"/>
    </row>
    <row r="24" spans="2:22" ht="24" customHeight="1">
      <c r="B24" s="161" t="s">
        <v>67</v>
      </c>
      <c r="C24" s="210">
        <f>'Step 4'!B26</f>
        <v>26.064686065234316</v>
      </c>
      <c r="D24" s="145" t="s">
        <v>77</v>
      </c>
      <c r="E24" s="166">
        <f>'Step 4'!B20</f>
        <v>0.504</v>
      </c>
      <c r="F24" s="147"/>
      <c r="G24" s="144"/>
      <c r="H24" s="144"/>
      <c r="I24" s="144"/>
      <c r="J24" s="144"/>
      <c r="K24" s="144"/>
      <c r="L24" s="144"/>
      <c r="M24" s="144"/>
      <c r="N24" s="144"/>
      <c r="O24" s="144"/>
      <c r="P24" s="144"/>
      <c r="Q24" s="144"/>
      <c r="R24" s="144"/>
      <c r="S24" s="144"/>
      <c r="T24" s="144"/>
      <c r="U24" s="144"/>
      <c r="V24" s="144"/>
    </row>
    <row r="25" spans="2:22" ht="18.75" customHeight="1">
      <c r="B25" s="161" t="s">
        <v>21</v>
      </c>
      <c r="C25" s="210">
        <f>'Step 4'!B27</f>
        <v>52.129372130468631</v>
      </c>
      <c r="D25" s="145" t="s">
        <v>80</v>
      </c>
      <c r="E25" s="166">
        <f>'Step 4'!B16</f>
        <v>0.5</v>
      </c>
      <c r="F25" s="147"/>
      <c r="G25" s="144"/>
      <c r="H25" s="144"/>
      <c r="I25" s="144"/>
      <c r="J25" s="144"/>
      <c r="K25" s="144"/>
      <c r="L25" s="144"/>
      <c r="M25" s="144"/>
      <c r="N25" s="144"/>
      <c r="O25" s="144"/>
      <c r="P25" s="144"/>
      <c r="Q25" s="144"/>
      <c r="R25" s="144"/>
      <c r="S25" s="144"/>
      <c r="T25" s="144"/>
      <c r="U25" s="144"/>
      <c r="V25" s="144"/>
    </row>
    <row r="26" spans="2:22" ht="18.75" customHeight="1">
      <c r="B26" s="161" t="s">
        <v>22</v>
      </c>
      <c r="C26" s="210">
        <f>'Step 4'!B28</f>
        <v>104.25874426093726</v>
      </c>
      <c r="D26" s="145" t="s">
        <v>79</v>
      </c>
      <c r="E26" s="166">
        <f>'Step 4'!B12</f>
        <v>0.5</v>
      </c>
      <c r="F26" s="147"/>
      <c r="G26" s="144"/>
      <c r="H26" s="144"/>
      <c r="I26" s="144"/>
      <c r="J26" s="144"/>
      <c r="K26" s="144"/>
      <c r="L26" s="144"/>
      <c r="M26" s="144"/>
      <c r="N26" s="144"/>
      <c r="O26" s="144"/>
      <c r="P26" s="144"/>
      <c r="Q26" s="144"/>
      <c r="R26" s="144"/>
      <c r="S26" s="144"/>
      <c r="T26" s="144"/>
      <c r="U26" s="144"/>
      <c r="V26" s="144"/>
    </row>
    <row r="27" spans="2:22" ht="19.5" customHeight="1">
      <c r="B27" s="161" t="s">
        <v>68</v>
      </c>
      <c r="C27" s="210">
        <f>'Step 4'!B29</f>
        <v>208.51748852187453</v>
      </c>
      <c r="D27" s="145" t="s">
        <v>78</v>
      </c>
      <c r="E27" s="166">
        <f>'Step 4'!B8</f>
        <v>0.5</v>
      </c>
      <c r="F27" s="147"/>
      <c r="G27" s="144"/>
      <c r="H27" s="144"/>
      <c r="I27" s="144"/>
      <c r="J27" s="144"/>
      <c r="K27" s="144"/>
      <c r="L27" s="144"/>
      <c r="M27" s="144"/>
      <c r="N27" s="144"/>
      <c r="O27" s="144"/>
      <c r="P27" s="144"/>
      <c r="Q27" s="144"/>
      <c r="R27" s="144"/>
      <c r="S27" s="144"/>
      <c r="T27" s="144"/>
      <c r="U27" s="144"/>
      <c r="V27" s="144"/>
    </row>
    <row r="28" spans="2:22" ht="15.75">
      <c r="B28" s="156"/>
      <c r="C28" s="168"/>
      <c r="D28" s="144"/>
      <c r="E28" s="173"/>
      <c r="F28" s="147"/>
      <c r="G28" s="144"/>
      <c r="H28" s="144"/>
      <c r="I28" s="144"/>
      <c r="J28" s="144"/>
      <c r="K28" s="144"/>
      <c r="L28" s="144"/>
      <c r="M28" s="144"/>
      <c r="N28" s="144"/>
      <c r="O28" s="144"/>
      <c r="P28" s="144"/>
      <c r="Q28" s="144"/>
      <c r="R28" s="144"/>
      <c r="S28" s="144"/>
      <c r="T28" s="144"/>
      <c r="U28" s="144"/>
      <c r="V28" s="144"/>
    </row>
    <row r="29" spans="2:22" ht="15.75">
      <c r="C29" s="168"/>
      <c r="D29" s="144"/>
      <c r="E29" s="173"/>
      <c r="F29" s="147"/>
      <c r="G29" s="144"/>
      <c r="H29" s="144"/>
      <c r="I29" s="144"/>
      <c r="J29" s="144"/>
      <c r="K29" s="144"/>
      <c r="L29" s="144"/>
      <c r="M29" s="144"/>
      <c r="N29" s="144"/>
      <c r="O29" s="144"/>
      <c r="P29" s="144"/>
      <c r="Q29" s="144"/>
      <c r="R29" s="144"/>
      <c r="S29" s="144"/>
      <c r="T29" s="144"/>
      <c r="U29" s="144"/>
      <c r="V29" s="144"/>
    </row>
    <row r="30" spans="2:22" ht="15.75">
      <c r="C30" s="168"/>
      <c r="D30" s="144"/>
      <c r="E30" s="173"/>
      <c r="F30" s="147"/>
      <c r="G30" s="144"/>
      <c r="H30" s="144"/>
      <c r="I30" s="144"/>
      <c r="J30" s="144"/>
      <c r="K30" s="144"/>
      <c r="L30" s="144"/>
      <c r="M30" s="144"/>
      <c r="N30" s="144"/>
      <c r="O30" s="144"/>
      <c r="P30" s="144"/>
      <c r="Q30" s="144"/>
      <c r="R30" s="144"/>
      <c r="S30" s="144"/>
      <c r="T30" s="144"/>
      <c r="U30" s="144"/>
      <c r="V30" s="144"/>
    </row>
    <row r="31" spans="2:22" ht="15.75">
      <c r="C31" s="168"/>
      <c r="D31" s="144"/>
      <c r="E31" s="173"/>
      <c r="F31" s="147"/>
      <c r="G31" s="144"/>
      <c r="H31" s="144"/>
      <c r="I31" s="144"/>
      <c r="J31" s="144"/>
      <c r="K31" s="144"/>
      <c r="L31" s="144"/>
      <c r="M31" s="144"/>
      <c r="N31" s="144"/>
      <c r="O31" s="144"/>
      <c r="P31" s="144"/>
      <c r="Q31" s="144"/>
      <c r="R31" s="144"/>
      <c r="S31" s="144"/>
      <c r="T31" s="144"/>
      <c r="U31" s="144"/>
      <c r="V31" s="144"/>
    </row>
    <row r="32" spans="2:22" ht="15.75">
      <c r="C32" s="168"/>
      <c r="D32" s="144"/>
      <c r="E32" s="173"/>
      <c r="F32" s="147"/>
      <c r="G32" s="144"/>
      <c r="H32" s="144"/>
      <c r="I32" s="144"/>
      <c r="J32" s="144"/>
      <c r="K32" s="144"/>
      <c r="L32" s="144"/>
      <c r="M32" s="144"/>
      <c r="N32" s="144"/>
      <c r="O32" s="144"/>
      <c r="P32" s="144"/>
      <c r="Q32" s="144"/>
      <c r="R32" s="144"/>
      <c r="S32" s="144"/>
      <c r="T32" s="144"/>
      <c r="U32" s="144"/>
      <c r="V32" s="144"/>
    </row>
    <row r="33" spans="3:22" ht="15.75">
      <c r="C33" s="168"/>
      <c r="D33" s="144"/>
      <c r="E33" s="173"/>
      <c r="F33" s="147"/>
      <c r="G33" s="144"/>
      <c r="H33" s="144"/>
      <c r="I33" s="144"/>
      <c r="J33" s="144"/>
      <c r="K33" s="144"/>
      <c r="L33" s="144"/>
      <c r="M33" s="144"/>
      <c r="N33" s="144"/>
      <c r="O33" s="144"/>
      <c r="P33" s="144"/>
      <c r="Q33" s="144"/>
      <c r="R33" s="144"/>
      <c r="S33" s="144"/>
      <c r="T33" s="144"/>
      <c r="U33" s="144"/>
      <c r="V33" s="144"/>
    </row>
    <row r="34" spans="3:22" ht="15.75">
      <c r="C34" s="168"/>
      <c r="D34" s="144"/>
      <c r="E34" s="173"/>
      <c r="F34" s="147"/>
      <c r="G34" s="144"/>
      <c r="H34" s="144"/>
      <c r="I34" s="144"/>
      <c r="J34" s="144"/>
      <c r="K34" s="144"/>
      <c r="L34" s="144"/>
      <c r="M34" s="144"/>
      <c r="N34" s="144"/>
      <c r="O34" s="144"/>
      <c r="P34" s="144"/>
      <c r="Q34" s="144"/>
      <c r="R34" s="144"/>
      <c r="S34" s="144"/>
      <c r="T34" s="144"/>
      <c r="U34" s="144"/>
      <c r="V34" s="144"/>
    </row>
    <row r="35" spans="3:22" ht="15.75">
      <c r="C35" s="168"/>
      <c r="D35" s="144"/>
      <c r="E35" s="173"/>
      <c r="F35" s="147"/>
      <c r="G35" s="144"/>
      <c r="H35" s="144"/>
      <c r="I35" s="144"/>
      <c r="J35" s="144"/>
      <c r="K35" s="144"/>
      <c r="L35" s="144"/>
      <c r="M35" s="144"/>
      <c r="N35" s="144"/>
      <c r="O35" s="144"/>
      <c r="P35" s="144"/>
      <c r="Q35" s="144"/>
      <c r="R35" s="144"/>
      <c r="S35" s="144"/>
      <c r="T35" s="144"/>
      <c r="U35" s="144"/>
      <c r="V35" s="144"/>
    </row>
    <row r="36" spans="3:22" ht="15.75">
      <c r="C36" s="168"/>
      <c r="D36" s="144"/>
      <c r="E36" s="173"/>
      <c r="F36" s="147"/>
      <c r="G36" s="144"/>
      <c r="H36" s="144"/>
      <c r="I36" s="144"/>
      <c r="J36" s="144"/>
      <c r="K36" s="144"/>
      <c r="L36" s="144"/>
      <c r="M36" s="144"/>
      <c r="N36" s="144"/>
      <c r="O36" s="144"/>
      <c r="P36" s="144"/>
      <c r="Q36" s="144"/>
      <c r="R36" s="144"/>
      <c r="S36" s="144"/>
      <c r="T36" s="144"/>
      <c r="U36" s="144"/>
      <c r="V36" s="144"/>
    </row>
    <row r="37" spans="3:22" ht="15.75">
      <c r="C37" s="168"/>
      <c r="D37" s="144"/>
      <c r="E37" s="173"/>
      <c r="F37" s="147"/>
      <c r="G37" s="144"/>
      <c r="H37" s="144"/>
      <c r="I37" s="144"/>
      <c r="J37" s="144"/>
      <c r="K37" s="144"/>
      <c r="L37" s="144"/>
      <c r="M37" s="144"/>
      <c r="N37" s="144"/>
      <c r="O37" s="144"/>
      <c r="P37" s="144"/>
      <c r="Q37" s="144"/>
      <c r="R37" s="144"/>
      <c r="S37" s="144"/>
      <c r="T37" s="144"/>
      <c r="U37" s="144"/>
      <c r="V37" s="144"/>
    </row>
    <row r="38" spans="3:22" ht="15.75">
      <c r="C38" s="168"/>
      <c r="D38" s="144"/>
      <c r="E38" s="173"/>
      <c r="F38" s="147"/>
      <c r="G38" s="144"/>
      <c r="H38" s="144"/>
      <c r="I38" s="144"/>
      <c r="J38" s="144"/>
      <c r="K38" s="144"/>
      <c r="L38" s="144"/>
      <c r="M38" s="144"/>
      <c r="N38" s="144"/>
      <c r="O38" s="144"/>
      <c r="P38" s="144"/>
      <c r="Q38" s="144"/>
      <c r="R38" s="144"/>
      <c r="S38" s="144"/>
      <c r="T38" s="144"/>
      <c r="U38" s="144"/>
      <c r="V38" s="144"/>
    </row>
    <row r="39" spans="3:22" ht="15.75">
      <c r="C39" s="168"/>
      <c r="D39" s="144"/>
      <c r="E39" s="173"/>
      <c r="F39" s="147"/>
      <c r="G39" s="144"/>
      <c r="H39" s="144"/>
      <c r="I39" s="144"/>
      <c r="J39" s="144"/>
      <c r="K39" s="144"/>
      <c r="L39" s="144"/>
      <c r="M39" s="144"/>
      <c r="N39" s="144"/>
      <c r="O39" s="144"/>
      <c r="P39" s="144"/>
      <c r="Q39" s="144"/>
      <c r="R39" s="144"/>
      <c r="S39" s="144"/>
      <c r="T39" s="144"/>
      <c r="U39" s="144"/>
      <c r="V39" s="144"/>
    </row>
    <row r="40" spans="3:22" ht="15.75">
      <c r="C40" s="168"/>
      <c r="D40" s="144"/>
      <c r="E40" s="173"/>
      <c r="F40" s="147"/>
      <c r="G40" s="144"/>
      <c r="H40" s="144"/>
      <c r="I40" s="144"/>
      <c r="J40" s="144"/>
      <c r="K40" s="144"/>
      <c r="L40" s="144"/>
      <c r="M40" s="144"/>
      <c r="N40" s="144"/>
      <c r="O40" s="144"/>
      <c r="P40" s="144"/>
      <c r="Q40" s="144"/>
      <c r="R40" s="144"/>
      <c r="S40" s="144"/>
      <c r="T40" s="144"/>
      <c r="U40" s="144"/>
      <c r="V40" s="144"/>
    </row>
    <row r="41" spans="3:22" ht="15.75">
      <c r="C41" s="168"/>
      <c r="D41" s="144"/>
      <c r="E41" s="173"/>
      <c r="F41" s="147"/>
      <c r="G41" s="144"/>
      <c r="H41" s="144"/>
      <c r="I41" s="144"/>
      <c r="J41" s="144"/>
      <c r="K41" s="144"/>
      <c r="L41" s="144"/>
      <c r="M41" s="144"/>
      <c r="N41" s="144"/>
      <c r="O41" s="144"/>
      <c r="P41" s="144"/>
      <c r="Q41" s="144"/>
      <c r="R41" s="144"/>
      <c r="S41" s="144"/>
      <c r="T41" s="144"/>
      <c r="U41" s="144"/>
      <c r="V41" s="144"/>
    </row>
    <row r="42" spans="3:22" ht="15.75">
      <c r="C42" s="168"/>
      <c r="D42" s="144"/>
      <c r="E42" s="173"/>
      <c r="F42" s="147"/>
      <c r="G42" s="144"/>
      <c r="H42" s="144"/>
      <c r="I42" s="144"/>
      <c r="J42" s="144"/>
      <c r="K42" s="144"/>
      <c r="L42" s="144"/>
      <c r="M42" s="144"/>
      <c r="N42" s="144"/>
      <c r="O42" s="144"/>
      <c r="P42" s="144"/>
      <c r="Q42" s="144"/>
      <c r="R42" s="144"/>
      <c r="S42" s="144"/>
      <c r="T42" s="144"/>
      <c r="U42" s="144"/>
      <c r="V42" s="144"/>
    </row>
    <row r="43" spans="3:22" ht="15.75">
      <c r="C43" s="168"/>
      <c r="D43" s="144"/>
      <c r="E43" s="173"/>
      <c r="F43" s="147"/>
      <c r="G43" s="144"/>
      <c r="H43" s="144"/>
      <c r="I43" s="144"/>
      <c r="J43" s="144"/>
      <c r="K43" s="144"/>
      <c r="L43" s="144"/>
      <c r="M43" s="144"/>
      <c r="N43" s="144"/>
      <c r="O43" s="144"/>
      <c r="P43" s="144"/>
      <c r="Q43" s="144"/>
      <c r="R43" s="144"/>
      <c r="S43" s="144"/>
      <c r="T43" s="144"/>
      <c r="U43" s="144"/>
      <c r="V43" s="144"/>
    </row>
    <row r="44" spans="3:22" ht="15.75">
      <c r="C44" s="168"/>
      <c r="D44" s="144"/>
      <c r="E44" s="173"/>
      <c r="F44" s="147"/>
      <c r="G44" s="144"/>
      <c r="H44" s="144"/>
      <c r="I44" s="144"/>
      <c r="J44" s="144"/>
      <c r="K44" s="144"/>
      <c r="L44" s="144"/>
      <c r="M44" s="144"/>
      <c r="N44" s="144"/>
      <c r="O44" s="144"/>
      <c r="P44" s="144"/>
      <c r="Q44" s="144"/>
      <c r="R44" s="144"/>
      <c r="S44" s="144"/>
      <c r="T44" s="144"/>
      <c r="U44" s="144"/>
      <c r="V44" s="144"/>
    </row>
    <row r="45" spans="3:22" ht="15.75">
      <c r="C45" s="168"/>
      <c r="D45" s="144"/>
      <c r="E45" s="173"/>
      <c r="F45" s="147"/>
      <c r="G45" s="144"/>
      <c r="H45" s="144"/>
      <c r="I45" s="144"/>
      <c r="J45" s="144"/>
      <c r="K45" s="144"/>
      <c r="L45" s="144"/>
      <c r="M45" s="144"/>
      <c r="N45" s="144"/>
      <c r="O45" s="144"/>
      <c r="P45" s="144"/>
      <c r="Q45" s="144"/>
      <c r="R45" s="144"/>
      <c r="S45" s="144"/>
      <c r="T45" s="144"/>
      <c r="U45" s="144"/>
      <c r="V45" s="144"/>
    </row>
    <row r="46" spans="3:22" ht="15.75">
      <c r="C46" s="168"/>
      <c r="D46" s="144"/>
      <c r="E46" s="173"/>
      <c r="F46" s="147"/>
      <c r="G46" s="144"/>
      <c r="H46" s="144"/>
      <c r="I46" s="144"/>
      <c r="J46" s="144"/>
      <c r="K46" s="144"/>
      <c r="L46" s="144"/>
      <c r="M46" s="144"/>
      <c r="N46" s="144"/>
      <c r="O46" s="144"/>
      <c r="P46" s="144"/>
      <c r="Q46" s="144"/>
      <c r="R46" s="144"/>
      <c r="S46" s="144"/>
      <c r="T46" s="144"/>
      <c r="U46" s="144"/>
      <c r="V46" s="144"/>
    </row>
    <row r="47" spans="3:22" ht="15.75">
      <c r="C47" s="168"/>
      <c r="D47" s="144"/>
      <c r="E47" s="173"/>
      <c r="F47" s="147"/>
      <c r="G47" s="144"/>
      <c r="H47" s="144"/>
      <c r="I47" s="144"/>
      <c r="J47" s="144"/>
      <c r="K47" s="144"/>
      <c r="L47" s="144"/>
      <c r="M47" s="144"/>
      <c r="N47" s="144"/>
      <c r="O47" s="144"/>
      <c r="P47" s="144"/>
      <c r="Q47" s="144"/>
      <c r="R47" s="144"/>
      <c r="S47" s="144"/>
      <c r="T47" s="144"/>
      <c r="U47" s="144"/>
      <c r="V47" s="144"/>
    </row>
    <row r="48" spans="3:22" ht="15.75">
      <c r="C48" s="168"/>
      <c r="D48" s="144"/>
      <c r="E48" s="173"/>
      <c r="F48" s="147"/>
      <c r="G48" s="144"/>
      <c r="H48" s="144"/>
      <c r="I48" s="144"/>
      <c r="J48" s="144"/>
      <c r="K48" s="144"/>
      <c r="L48" s="144"/>
      <c r="M48" s="144"/>
      <c r="N48" s="144"/>
      <c r="O48" s="144"/>
      <c r="P48" s="144"/>
      <c r="Q48" s="144"/>
      <c r="R48" s="144"/>
      <c r="S48" s="144"/>
      <c r="T48" s="144"/>
      <c r="U48" s="144"/>
      <c r="V48" s="144"/>
    </row>
    <row r="49" spans="3:22" ht="15.75">
      <c r="C49" s="168"/>
      <c r="D49" s="144"/>
      <c r="E49" s="173"/>
      <c r="F49" s="147"/>
      <c r="G49" s="144"/>
      <c r="H49" s="144"/>
      <c r="I49" s="144"/>
      <c r="J49" s="144"/>
      <c r="K49" s="144"/>
      <c r="L49" s="144"/>
      <c r="M49" s="144"/>
      <c r="N49" s="144"/>
      <c r="O49" s="144"/>
      <c r="P49" s="144"/>
      <c r="Q49" s="144"/>
      <c r="R49" s="144"/>
      <c r="S49" s="144"/>
      <c r="T49" s="144"/>
      <c r="U49" s="144"/>
      <c r="V49" s="144"/>
    </row>
    <row r="50" spans="3:22" ht="15.75">
      <c r="C50" s="168"/>
      <c r="D50" s="144"/>
      <c r="E50" s="173"/>
      <c r="F50" s="147"/>
      <c r="G50" s="144"/>
      <c r="H50" s="144"/>
      <c r="I50" s="144"/>
      <c r="J50" s="144"/>
      <c r="K50" s="144"/>
      <c r="L50" s="144"/>
      <c r="M50" s="144"/>
      <c r="N50" s="144"/>
      <c r="O50" s="144"/>
      <c r="P50" s="144"/>
      <c r="Q50" s="144"/>
      <c r="R50" s="144"/>
      <c r="S50" s="144"/>
      <c r="T50" s="144"/>
      <c r="U50" s="144"/>
      <c r="V50" s="144"/>
    </row>
    <row r="51" spans="3:22" ht="15.75">
      <c r="C51" s="168"/>
      <c r="D51" s="144"/>
      <c r="E51" s="173"/>
      <c r="F51" s="147"/>
      <c r="G51" s="144"/>
      <c r="H51" s="144"/>
      <c r="I51" s="144"/>
      <c r="J51" s="144"/>
      <c r="K51" s="144"/>
      <c r="L51" s="144"/>
      <c r="M51" s="144"/>
      <c r="N51" s="144"/>
      <c r="O51" s="144"/>
      <c r="P51" s="144"/>
      <c r="Q51" s="144"/>
      <c r="R51" s="144"/>
      <c r="S51" s="144"/>
      <c r="T51" s="144"/>
      <c r="U51" s="144"/>
      <c r="V51" s="144"/>
    </row>
    <row r="52" spans="3:22" ht="15.75">
      <c r="C52" s="168"/>
      <c r="D52" s="144"/>
      <c r="E52" s="173"/>
      <c r="F52" s="147"/>
      <c r="G52" s="144"/>
      <c r="H52" s="144"/>
      <c r="I52" s="144"/>
      <c r="J52" s="144"/>
      <c r="K52" s="144"/>
      <c r="L52" s="144"/>
      <c r="M52" s="144"/>
      <c r="N52" s="144"/>
      <c r="O52" s="144"/>
      <c r="P52" s="144"/>
      <c r="Q52" s="144"/>
      <c r="R52" s="144"/>
      <c r="S52" s="144"/>
      <c r="T52" s="144"/>
      <c r="U52" s="144"/>
      <c r="V52" s="144"/>
    </row>
    <row r="53" spans="3:22" ht="15.75">
      <c r="C53" s="168"/>
      <c r="D53" s="144"/>
      <c r="E53" s="173"/>
      <c r="F53" s="147"/>
      <c r="G53" s="144"/>
      <c r="H53" s="144"/>
      <c r="I53" s="144"/>
      <c r="J53" s="144"/>
      <c r="K53" s="144"/>
      <c r="L53" s="144"/>
      <c r="M53" s="144"/>
      <c r="N53" s="144"/>
      <c r="O53" s="144"/>
      <c r="P53" s="144"/>
      <c r="Q53" s="144"/>
      <c r="R53" s="144"/>
      <c r="S53" s="144"/>
      <c r="T53" s="144"/>
      <c r="U53" s="144"/>
      <c r="V53" s="144"/>
    </row>
    <row r="54" spans="3:22" ht="15.75">
      <c r="C54" s="168"/>
      <c r="D54" s="144"/>
      <c r="E54" s="173"/>
      <c r="F54" s="147"/>
      <c r="G54" s="144"/>
      <c r="H54" s="144"/>
      <c r="I54" s="144"/>
      <c r="J54" s="144"/>
      <c r="K54" s="144"/>
      <c r="L54" s="144"/>
      <c r="M54" s="144"/>
      <c r="N54" s="144"/>
      <c r="O54" s="144"/>
      <c r="P54" s="144"/>
      <c r="Q54" s="144"/>
      <c r="R54" s="144"/>
      <c r="S54" s="144"/>
      <c r="T54" s="144"/>
      <c r="U54" s="144"/>
      <c r="V54" s="144"/>
    </row>
    <row r="55" spans="3:22" ht="15.75">
      <c r="C55" s="168"/>
      <c r="D55" s="144"/>
      <c r="E55" s="173"/>
      <c r="F55" s="147"/>
      <c r="G55" s="144"/>
      <c r="H55" s="144"/>
      <c r="I55" s="144"/>
      <c r="J55" s="144"/>
      <c r="K55" s="144"/>
      <c r="L55" s="144"/>
      <c r="M55" s="144"/>
      <c r="N55" s="144"/>
      <c r="O55" s="144"/>
      <c r="P55" s="144"/>
      <c r="Q55" s="144"/>
      <c r="R55" s="144"/>
      <c r="S55" s="144"/>
      <c r="T55" s="144"/>
      <c r="U55" s="144"/>
      <c r="V55" s="144"/>
    </row>
    <row r="56" spans="3:22" ht="15.75">
      <c r="C56" s="168"/>
      <c r="D56" s="144"/>
      <c r="E56" s="173"/>
      <c r="F56" s="147"/>
      <c r="G56" s="144"/>
      <c r="H56" s="144"/>
      <c r="I56" s="144"/>
      <c r="J56" s="144"/>
      <c r="K56" s="144"/>
      <c r="L56" s="144"/>
      <c r="M56" s="144"/>
      <c r="N56" s="144"/>
      <c r="O56" s="144"/>
      <c r="P56" s="144"/>
      <c r="Q56" s="144"/>
      <c r="R56" s="144"/>
      <c r="S56" s="144"/>
      <c r="T56" s="144"/>
      <c r="U56" s="144"/>
      <c r="V56" s="144"/>
    </row>
    <row r="57" spans="3:22" ht="15.75">
      <c r="C57" s="168"/>
      <c r="D57" s="144"/>
      <c r="E57" s="173"/>
      <c r="F57" s="147"/>
      <c r="G57" s="144"/>
      <c r="H57" s="144"/>
      <c r="I57" s="144"/>
      <c r="J57" s="144"/>
      <c r="K57" s="144"/>
      <c r="L57" s="144"/>
      <c r="M57" s="144"/>
      <c r="N57" s="144"/>
      <c r="O57" s="144"/>
      <c r="P57" s="144"/>
      <c r="Q57" s="144"/>
      <c r="R57" s="144"/>
      <c r="S57" s="144"/>
      <c r="T57" s="144"/>
      <c r="U57" s="144"/>
      <c r="V57" s="144"/>
    </row>
    <row r="58" spans="3:22" ht="15.75">
      <c r="C58" s="168"/>
      <c r="D58" s="144"/>
      <c r="E58" s="173"/>
      <c r="F58" s="147"/>
      <c r="G58" s="144"/>
      <c r="H58" s="144"/>
      <c r="I58" s="144"/>
      <c r="J58" s="144"/>
      <c r="K58" s="144"/>
      <c r="L58" s="144"/>
      <c r="M58" s="144"/>
      <c r="N58" s="144"/>
      <c r="O58" s="144"/>
      <c r="P58" s="144"/>
      <c r="Q58" s="144"/>
      <c r="R58" s="144"/>
      <c r="S58" s="144"/>
      <c r="T58" s="144"/>
      <c r="U58" s="144"/>
      <c r="V58" s="144"/>
    </row>
    <row r="59" spans="3:22" ht="15.75">
      <c r="C59" s="168"/>
      <c r="D59" s="144"/>
      <c r="E59" s="173"/>
      <c r="F59" s="147"/>
      <c r="G59" s="144"/>
      <c r="H59" s="144"/>
      <c r="I59" s="144"/>
      <c r="J59" s="144"/>
      <c r="K59" s="144"/>
      <c r="L59" s="144"/>
      <c r="M59" s="144"/>
      <c r="N59" s="144"/>
      <c r="O59" s="144"/>
      <c r="P59" s="144"/>
      <c r="Q59" s="144"/>
      <c r="R59" s="144"/>
      <c r="S59" s="144"/>
      <c r="T59" s="144"/>
      <c r="U59" s="144"/>
      <c r="V59" s="144"/>
    </row>
    <row r="60" spans="3:22" ht="15.75">
      <c r="C60" s="168"/>
      <c r="D60" s="144"/>
      <c r="E60" s="173"/>
      <c r="F60" s="147"/>
      <c r="G60" s="144"/>
      <c r="H60" s="144"/>
      <c r="I60" s="144"/>
      <c r="J60" s="144"/>
      <c r="K60" s="144"/>
      <c r="L60" s="144"/>
      <c r="M60" s="144"/>
      <c r="N60" s="144"/>
      <c r="O60" s="144"/>
      <c r="P60" s="144"/>
      <c r="Q60" s="144"/>
      <c r="R60" s="144"/>
      <c r="S60" s="144"/>
      <c r="T60" s="144"/>
      <c r="U60" s="144"/>
      <c r="V60" s="144"/>
    </row>
    <row r="61" spans="3:22" ht="15.75">
      <c r="C61" s="168"/>
      <c r="D61" s="144"/>
      <c r="E61" s="173"/>
      <c r="F61" s="147"/>
      <c r="G61" s="144"/>
      <c r="H61" s="144"/>
      <c r="I61" s="144"/>
      <c r="J61" s="144"/>
      <c r="K61" s="144"/>
      <c r="L61" s="144"/>
      <c r="M61" s="144"/>
      <c r="N61" s="144"/>
      <c r="O61" s="144"/>
      <c r="P61" s="144"/>
      <c r="Q61" s="144"/>
      <c r="R61" s="144"/>
      <c r="S61" s="144"/>
      <c r="T61" s="144"/>
      <c r="U61" s="144"/>
      <c r="V61" s="144"/>
    </row>
    <row r="62" spans="3:22" ht="15.75">
      <c r="C62" s="168"/>
      <c r="D62" s="144"/>
      <c r="E62" s="173"/>
      <c r="F62" s="147"/>
      <c r="G62" s="144"/>
      <c r="H62" s="144"/>
      <c r="I62" s="144"/>
      <c r="J62" s="144"/>
      <c r="K62" s="144"/>
      <c r="L62" s="144"/>
      <c r="M62" s="144"/>
      <c r="N62" s="144"/>
      <c r="O62" s="144"/>
      <c r="P62" s="144"/>
      <c r="Q62" s="144"/>
      <c r="R62" s="144"/>
      <c r="S62" s="144"/>
      <c r="T62" s="144"/>
      <c r="U62" s="144"/>
      <c r="V62" s="144"/>
    </row>
    <row r="63" spans="3:22" ht="15.75">
      <c r="C63" s="168"/>
      <c r="D63" s="144"/>
      <c r="E63" s="173"/>
      <c r="F63" s="147"/>
      <c r="G63" s="144"/>
      <c r="H63" s="144"/>
      <c r="I63" s="144"/>
      <c r="J63" s="144"/>
      <c r="K63" s="144"/>
      <c r="L63" s="144"/>
      <c r="M63" s="144"/>
      <c r="N63" s="144"/>
      <c r="O63" s="144"/>
      <c r="P63" s="144"/>
      <c r="Q63" s="144"/>
      <c r="R63" s="144"/>
      <c r="S63" s="144"/>
      <c r="T63" s="144"/>
      <c r="U63" s="144"/>
      <c r="V63" s="144"/>
    </row>
    <row r="64" spans="3:22" ht="15.75">
      <c r="C64" s="168"/>
      <c r="D64" s="144"/>
      <c r="E64" s="173"/>
      <c r="F64" s="147"/>
      <c r="G64" s="144"/>
      <c r="H64" s="144"/>
      <c r="I64" s="144"/>
      <c r="J64" s="144"/>
      <c r="K64" s="144"/>
      <c r="L64" s="144"/>
      <c r="M64" s="144"/>
      <c r="N64" s="144"/>
      <c r="O64" s="144"/>
      <c r="P64" s="144"/>
      <c r="Q64" s="144"/>
      <c r="R64" s="144"/>
      <c r="S64" s="144"/>
      <c r="T64" s="144"/>
      <c r="U64" s="144"/>
      <c r="V64" s="144"/>
    </row>
    <row r="65" spans="3:22" ht="15.75">
      <c r="C65" s="168"/>
      <c r="D65" s="144"/>
      <c r="E65" s="173"/>
      <c r="F65" s="147"/>
      <c r="G65" s="144"/>
      <c r="H65" s="144"/>
      <c r="I65" s="144"/>
      <c r="J65" s="144"/>
      <c r="K65" s="144"/>
      <c r="L65" s="144"/>
      <c r="M65" s="144"/>
      <c r="N65" s="144"/>
      <c r="O65" s="144"/>
      <c r="P65" s="144"/>
      <c r="Q65" s="144"/>
      <c r="R65" s="144"/>
      <c r="S65" s="144"/>
      <c r="T65" s="144"/>
      <c r="U65" s="144"/>
      <c r="V65" s="144"/>
    </row>
    <row r="66" spans="3:22" ht="15.75">
      <c r="C66" s="168"/>
      <c r="D66" s="144"/>
      <c r="E66" s="173"/>
      <c r="F66" s="147"/>
      <c r="G66" s="144"/>
      <c r="H66" s="144"/>
      <c r="I66" s="144"/>
      <c r="J66" s="144"/>
      <c r="K66" s="144"/>
      <c r="L66" s="144"/>
      <c r="M66" s="144"/>
      <c r="N66" s="144"/>
      <c r="O66" s="144"/>
      <c r="P66" s="144"/>
      <c r="Q66" s="144"/>
      <c r="R66" s="144"/>
      <c r="S66" s="144"/>
      <c r="T66" s="144"/>
      <c r="U66" s="144"/>
      <c r="V66" s="144"/>
    </row>
    <row r="67" spans="3:22" ht="15.75">
      <c r="C67" s="168"/>
      <c r="D67" s="144"/>
      <c r="E67" s="173"/>
      <c r="F67" s="147"/>
      <c r="G67" s="144"/>
      <c r="H67" s="144"/>
      <c r="I67" s="144"/>
      <c r="J67" s="144"/>
      <c r="K67" s="144"/>
      <c r="L67" s="144"/>
      <c r="M67" s="144"/>
      <c r="N67" s="144"/>
      <c r="O67" s="144"/>
      <c r="P67" s="144"/>
      <c r="Q67" s="144"/>
      <c r="R67" s="144"/>
      <c r="S67" s="144"/>
      <c r="T67" s="144"/>
      <c r="U67" s="144"/>
      <c r="V67" s="144"/>
    </row>
    <row r="68" spans="3:22" ht="15.75">
      <c r="C68" s="168"/>
      <c r="D68" s="144"/>
      <c r="E68" s="173"/>
      <c r="F68" s="147"/>
      <c r="G68" s="144"/>
      <c r="H68" s="144"/>
      <c r="I68" s="144"/>
      <c r="J68" s="144"/>
      <c r="K68" s="144"/>
      <c r="L68" s="144"/>
      <c r="M68" s="144"/>
      <c r="N68" s="144"/>
      <c r="O68" s="144"/>
      <c r="P68" s="144"/>
      <c r="Q68" s="144"/>
      <c r="R68" s="144"/>
      <c r="S68" s="144"/>
      <c r="T68" s="144"/>
      <c r="U68" s="144"/>
      <c r="V68" s="144"/>
    </row>
    <row r="69" spans="3:22" ht="15.75">
      <c r="C69" s="168"/>
      <c r="D69" s="144"/>
      <c r="E69" s="173"/>
      <c r="F69" s="147"/>
      <c r="G69" s="144"/>
      <c r="H69" s="144"/>
      <c r="I69" s="144"/>
      <c r="J69" s="144"/>
      <c r="K69" s="144"/>
      <c r="L69" s="144"/>
      <c r="M69" s="144"/>
      <c r="N69" s="144"/>
      <c r="O69" s="144"/>
      <c r="P69" s="144"/>
      <c r="Q69" s="144"/>
      <c r="R69" s="144"/>
      <c r="S69" s="144"/>
      <c r="T69" s="144"/>
      <c r="U69" s="144"/>
      <c r="V69" s="144"/>
    </row>
    <row r="70" spans="3:22" ht="15.75">
      <c r="C70" s="168"/>
      <c r="D70" s="144"/>
      <c r="E70" s="173"/>
      <c r="F70" s="147"/>
      <c r="G70" s="144"/>
      <c r="H70" s="144"/>
      <c r="I70" s="144"/>
      <c r="J70" s="144"/>
      <c r="K70" s="144"/>
      <c r="L70" s="144"/>
      <c r="M70" s="144"/>
      <c r="N70" s="144"/>
      <c r="O70" s="144"/>
      <c r="P70" s="144"/>
      <c r="Q70" s="144"/>
      <c r="R70" s="144"/>
      <c r="S70" s="144"/>
      <c r="T70" s="144"/>
      <c r="U70" s="144"/>
      <c r="V70" s="144"/>
    </row>
    <row r="71" spans="3:22" ht="15.75">
      <c r="C71" s="168"/>
      <c r="D71" s="144"/>
      <c r="E71" s="173"/>
      <c r="F71" s="147"/>
      <c r="G71" s="144"/>
      <c r="H71" s="144"/>
      <c r="I71" s="144"/>
      <c r="J71" s="144"/>
      <c r="K71" s="144"/>
      <c r="L71" s="144"/>
      <c r="M71" s="144"/>
      <c r="N71" s="144"/>
      <c r="O71" s="144"/>
      <c r="P71" s="144"/>
      <c r="Q71" s="144"/>
      <c r="R71" s="144"/>
      <c r="S71" s="144"/>
      <c r="T71" s="144"/>
      <c r="U71" s="144"/>
      <c r="V71" s="144"/>
    </row>
    <row r="72" spans="3:22" ht="15.75">
      <c r="C72" s="168"/>
      <c r="D72" s="144"/>
      <c r="E72" s="173"/>
      <c r="F72" s="147"/>
      <c r="G72" s="144"/>
      <c r="H72" s="144"/>
      <c r="I72" s="144"/>
      <c r="J72" s="144"/>
      <c r="K72" s="144"/>
      <c r="L72" s="144"/>
      <c r="M72" s="144"/>
      <c r="N72" s="144"/>
      <c r="O72" s="144"/>
      <c r="P72" s="144"/>
      <c r="Q72" s="144"/>
      <c r="R72" s="144"/>
      <c r="S72" s="144"/>
      <c r="T72" s="144"/>
      <c r="U72" s="144"/>
      <c r="V72" s="144"/>
    </row>
    <row r="73" spans="3:22" ht="15.75">
      <c r="C73" s="168"/>
      <c r="D73" s="144"/>
      <c r="E73" s="173"/>
      <c r="F73" s="147"/>
      <c r="G73" s="144"/>
      <c r="H73" s="144"/>
      <c r="I73" s="144"/>
      <c r="J73" s="144"/>
      <c r="K73" s="144"/>
      <c r="L73" s="144"/>
      <c r="M73" s="144"/>
      <c r="N73" s="144"/>
      <c r="O73" s="144"/>
      <c r="P73" s="144"/>
      <c r="Q73" s="144"/>
      <c r="R73" s="144"/>
      <c r="S73" s="144"/>
      <c r="T73" s="144"/>
      <c r="U73" s="144"/>
      <c r="V73" s="144"/>
    </row>
    <row r="74" spans="3:22" ht="15.75">
      <c r="C74" s="168"/>
      <c r="D74" s="144"/>
      <c r="E74" s="173"/>
      <c r="F74" s="147"/>
      <c r="G74" s="144"/>
      <c r="H74" s="144"/>
      <c r="I74" s="144"/>
      <c r="J74" s="144"/>
      <c r="K74" s="144"/>
      <c r="L74" s="144"/>
      <c r="M74" s="144"/>
      <c r="N74" s="144"/>
      <c r="O74" s="144"/>
      <c r="P74" s="144"/>
      <c r="Q74" s="144"/>
      <c r="R74" s="144"/>
      <c r="S74" s="144"/>
      <c r="T74" s="144"/>
      <c r="U74" s="144"/>
      <c r="V74" s="144"/>
    </row>
    <row r="75" spans="3:22" ht="15.75">
      <c r="C75" s="168"/>
      <c r="D75" s="144"/>
      <c r="E75" s="173"/>
      <c r="F75" s="147"/>
      <c r="G75" s="144"/>
      <c r="H75" s="144"/>
      <c r="I75" s="144"/>
      <c r="J75" s="144"/>
      <c r="K75" s="144"/>
      <c r="L75" s="144"/>
      <c r="M75" s="144"/>
      <c r="N75" s="144"/>
      <c r="O75" s="144"/>
      <c r="P75" s="144"/>
      <c r="Q75" s="144"/>
      <c r="R75" s="144"/>
      <c r="S75" s="144"/>
      <c r="T75" s="144"/>
      <c r="U75" s="144"/>
      <c r="V75" s="144"/>
    </row>
    <row r="76" spans="3:22" ht="15.75">
      <c r="C76" s="168"/>
      <c r="D76" s="144"/>
      <c r="E76" s="173"/>
      <c r="F76" s="147"/>
      <c r="G76" s="144"/>
      <c r="H76" s="144"/>
      <c r="I76" s="144"/>
      <c r="J76" s="144"/>
      <c r="K76" s="144"/>
      <c r="L76" s="144"/>
      <c r="M76" s="144"/>
      <c r="N76" s="144"/>
      <c r="O76" s="144"/>
      <c r="P76" s="144"/>
      <c r="Q76" s="144"/>
      <c r="R76" s="144"/>
      <c r="S76" s="144"/>
      <c r="T76" s="144"/>
      <c r="U76" s="144"/>
      <c r="V76" s="144"/>
    </row>
    <row r="77" spans="3:22" ht="15.75">
      <c r="C77" s="168"/>
      <c r="D77" s="144"/>
      <c r="E77" s="173"/>
      <c r="F77" s="147"/>
      <c r="G77" s="144"/>
      <c r="H77" s="144"/>
      <c r="I77" s="144"/>
      <c r="J77" s="144"/>
      <c r="K77" s="144"/>
      <c r="L77" s="144"/>
      <c r="M77" s="144"/>
      <c r="N77" s="144"/>
      <c r="O77" s="144"/>
      <c r="P77" s="144"/>
      <c r="Q77" s="144"/>
      <c r="R77" s="144"/>
      <c r="S77" s="144"/>
      <c r="T77" s="144"/>
      <c r="U77" s="144"/>
      <c r="V77" s="144"/>
    </row>
    <row r="78" spans="3:22" ht="15.75">
      <c r="C78" s="168"/>
      <c r="D78" s="144"/>
      <c r="E78" s="173"/>
      <c r="F78" s="147"/>
      <c r="G78" s="144"/>
      <c r="H78" s="144"/>
      <c r="I78" s="144"/>
      <c r="J78" s="144"/>
      <c r="K78" s="144"/>
      <c r="L78" s="144"/>
      <c r="M78" s="144"/>
      <c r="N78" s="144"/>
      <c r="O78" s="144"/>
      <c r="P78" s="144"/>
      <c r="Q78" s="144"/>
      <c r="R78" s="144"/>
      <c r="S78" s="144"/>
      <c r="T78" s="144"/>
      <c r="U78" s="144"/>
      <c r="V78" s="144"/>
    </row>
    <row r="79" spans="3:22" ht="15.75">
      <c r="C79" s="168"/>
      <c r="D79" s="144"/>
      <c r="E79" s="173"/>
      <c r="F79" s="147"/>
      <c r="G79" s="144"/>
      <c r="H79" s="144"/>
      <c r="I79" s="144"/>
      <c r="J79" s="144"/>
      <c r="K79" s="144"/>
      <c r="L79" s="144"/>
      <c r="M79" s="144"/>
      <c r="N79" s="144"/>
      <c r="O79" s="144"/>
      <c r="P79" s="144"/>
      <c r="Q79" s="144"/>
      <c r="R79" s="144"/>
      <c r="S79" s="144"/>
      <c r="T79" s="144"/>
      <c r="U79" s="144"/>
      <c r="V79" s="144"/>
    </row>
    <row r="80" spans="3:22" ht="15.75">
      <c r="C80" s="168"/>
      <c r="D80" s="144"/>
      <c r="E80" s="173"/>
      <c r="F80" s="147"/>
      <c r="G80" s="144"/>
      <c r="H80" s="144"/>
      <c r="I80" s="144"/>
      <c r="J80" s="144"/>
      <c r="K80" s="144"/>
      <c r="L80" s="144"/>
      <c r="M80" s="144"/>
      <c r="N80" s="144"/>
      <c r="O80" s="144"/>
      <c r="P80" s="144"/>
      <c r="Q80" s="144"/>
      <c r="R80" s="144"/>
      <c r="S80" s="144"/>
      <c r="T80" s="144"/>
      <c r="U80" s="144"/>
      <c r="V80" s="144"/>
    </row>
    <row r="81" spans="3:22" ht="15.75">
      <c r="C81" s="168"/>
      <c r="D81" s="144"/>
      <c r="E81" s="173"/>
      <c r="F81" s="147"/>
      <c r="G81" s="144"/>
      <c r="H81" s="144"/>
      <c r="I81" s="144"/>
      <c r="J81" s="144"/>
      <c r="K81" s="144"/>
      <c r="L81" s="144"/>
      <c r="M81" s="144"/>
      <c r="N81" s="144"/>
      <c r="O81" s="144"/>
      <c r="P81" s="144"/>
      <c r="Q81" s="144"/>
      <c r="R81" s="144"/>
      <c r="S81" s="144"/>
      <c r="T81" s="144"/>
      <c r="U81" s="144"/>
      <c r="V81" s="144"/>
    </row>
    <row r="82" spans="3:22" ht="15.75">
      <c r="C82" s="168"/>
      <c r="D82" s="144"/>
      <c r="E82" s="173"/>
      <c r="F82" s="147"/>
      <c r="G82" s="144"/>
      <c r="H82" s="144"/>
      <c r="I82" s="144"/>
      <c r="J82" s="144"/>
      <c r="K82" s="144"/>
      <c r="L82" s="144"/>
      <c r="M82" s="144"/>
      <c r="N82" s="144"/>
      <c r="O82" s="144"/>
      <c r="P82" s="144"/>
      <c r="Q82" s="144"/>
      <c r="R82" s="144"/>
      <c r="S82" s="144"/>
      <c r="T82" s="144"/>
      <c r="U82" s="144"/>
      <c r="V82" s="144"/>
    </row>
    <row r="83" spans="3:22" ht="15.75">
      <c r="C83" s="168"/>
      <c r="D83" s="144"/>
      <c r="E83" s="173"/>
      <c r="F83" s="147"/>
      <c r="G83" s="144"/>
      <c r="H83" s="144"/>
      <c r="I83" s="144"/>
      <c r="J83" s="144"/>
      <c r="K83" s="144"/>
      <c r="L83" s="144"/>
      <c r="M83" s="144"/>
      <c r="N83" s="144"/>
      <c r="O83" s="144"/>
      <c r="P83" s="144"/>
      <c r="Q83" s="144"/>
      <c r="R83" s="144"/>
      <c r="S83" s="144"/>
      <c r="T83" s="144"/>
      <c r="U83" s="144"/>
      <c r="V83" s="144"/>
    </row>
    <row r="84" spans="3:22" ht="15.75">
      <c r="C84" s="168"/>
      <c r="D84" s="144"/>
      <c r="E84" s="173"/>
      <c r="F84" s="147"/>
      <c r="G84" s="144"/>
      <c r="H84" s="144"/>
      <c r="I84" s="144"/>
      <c r="J84" s="144"/>
      <c r="K84" s="144"/>
      <c r="L84" s="144"/>
      <c r="M84" s="144"/>
      <c r="N84" s="144"/>
      <c r="O84" s="144"/>
      <c r="P84" s="144"/>
      <c r="Q84" s="144"/>
      <c r="R84" s="144"/>
      <c r="S84" s="144"/>
      <c r="T84" s="144"/>
      <c r="U84" s="144"/>
      <c r="V84" s="144"/>
    </row>
    <row r="85" spans="3:22" ht="15.75">
      <c r="C85" s="168"/>
      <c r="D85" s="144"/>
      <c r="E85" s="173"/>
      <c r="F85" s="147"/>
      <c r="G85" s="144"/>
      <c r="H85" s="144"/>
      <c r="I85" s="144"/>
      <c r="J85" s="144"/>
      <c r="K85" s="144"/>
      <c r="L85" s="144"/>
      <c r="M85" s="144"/>
      <c r="N85" s="144"/>
      <c r="O85" s="144"/>
      <c r="P85" s="144"/>
      <c r="Q85" s="144"/>
      <c r="R85" s="144"/>
      <c r="S85" s="144"/>
      <c r="T85" s="144"/>
      <c r="U85" s="144"/>
      <c r="V85" s="144"/>
    </row>
    <row r="86" spans="3:22" ht="15.75">
      <c r="C86" s="168"/>
      <c r="D86" s="144"/>
      <c r="E86" s="173"/>
      <c r="F86" s="147"/>
      <c r="G86" s="144"/>
      <c r="H86" s="144"/>
      <c r="I86" s="144"/>
      <c r="J86" s="144"/>
      <c r="K86" s="144"/>
      <c r="L86" s="144"/>
      <c r="M86" s="144"/>
      <c r="N86" s="144"/>
      <c r="O86" s="144"/>
      <c r="P86" s="144"/>
      <c r="Q86" s="144"/>
      <c r="R86" s="144"/>
      <c r="S86" s="144"/>
      <c r="T86" s="144"/>
      <c r="U86" s="144"/>
      <c r="V86" s="144"/>
    </row>
    <row r="87" spans="3:22" ht="15.75">
      <c r="C87" s="168"/>
      <c r="D87" s="144"/>
      <c r="E87" s="173"/>
      <c r="F87" s="147"/>
      <c r="G87" s="144"/>
      <c r="H87" s="144"/>
      <c r="I87" s="144"/>
      <c r="J87" s="144"/>
      <c r="K87" s="144"/>
      <c r="L87" s="144"/>
      <c r="M87" s="144"/>
      <c r="N87" s="144"/>
      <c r="O87" s="144"/>
      <c r="P87" s="144"/>
      <c r="Q87" s="144"/>
      <c r="R87" s="144"/>
      <c r="S87" s="144"/>
      <c r="T87" s="144"/>
      <c r="U87" s="144"/>
      <c r="V87" s="144"/>
    </row>
    <row r="88" spans="3:22" ht="15.75">
      <c r="C88" s="168"/>
      <c r="D88" s="144"/>
      <c r="E88" s="173"/>
      <c r="F88" s="147"/>
      <c r="G88" s="144"/>
      <c r="H88" s="144"/>
      <c r="I88" s="144"/>
      <c r="J88" s="144"/>
      <c r="K88" s="144"/>
      <c r="L88" s="144"/>
      <c r="M88" s="144"/>
      <c r="N88" s="144"/>
      <c r="O88" s="144"/>
      <c r="P88" s="144"/>
      <c r="Q88" s="144"/>
      <c r="R88" s="144"/>
      <c r="S88" s="144"/>
      <c r="T88" s="144"/>
      <c r="U88" s="144"/>
      <c r="V88" s="144"/>
    </row>
  </sheetData>
  <sheetProtection password="C1FB" sheet="1" objects="1" scenarios="1"/>
  <mergeCells count="1">
    <mergeCell ref="A1:F1"/>
  </mergeCells>
  <pageMargins left="0.7" right="0.7" top="0.75" bottom="0.75" header="0.3" footer="0.3"/>
  <pageSetup scale="8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Step 1</vt:lpstr>
      <vt:lpstr>Step 2</vt:lpstr>
      <vt:lpstr>Step 3</vt:lpstr>
      <vt:lpstr>Step 4</vt:lpstr>
      <vt:lpstr>Summary</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dc:title>
  <dc:subject>Student Recruitment </dc:subject>
  <dc:creator>MSAP Center</dc:creator>
  <cp:keywords>current school enrollment, student recruitment calculator</cp:keywords>
  <dc:description/>
  <cp:lastModifiedBy>eford</cp:lastModifiedBy>
  <cp:lastPrinted>2013-06-20T15:18:42Z</cp:lastPrinted>
  <dcterms:created xsi:type="dcterms:W3CDTF">2011-06-15T16:21:36Z</dcterms:created>
  <dcterms:modified xsi:type="dcterms:W3CDTF">2013-11-12T16:23:15Z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